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570" windowWidth="15990" windowHeight="7620" activeTab="1"/>
  </bookViews>
  <sheets>
    <sheet name="Rekapitulace stavby" sheetId="1" r:id="rId1"/>
    <sheet name="01 - VPC2" sheetId="2" r:id="rId2"/>
    <sheet name="Pokyny pro vyplnění" sheetId="3" r:id="rId3"/>
  </sheets>
  <definedNames>
    <definedName name="_xlnm._FilterDatabase" localSheetId="1" hidden="1">'01 - VPC2'!$C$91:$K$445</definedName>
    <definedName name="_xlnm.Print_Titles" localSheetId="1">'01 - VPC2'!$91:$91</definedName>
    <definedName name="_xlnm.Print_Titles" localSheetId="0">'Rekapitulace stavby'!$49:$49</definedName>
    <definedName name="_xlnm.Print_Area" localSheetId="1">'01 - VPC2'!$C$4:$J$36,'01 - VPC2'!$C$42:$J$73,'01 - VPC2'!$C$79:$K$445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H225" i="2"/>
  <c r="AY52" i="1"/>
  <c r="AX52"/>
  <c r="BI443" i="2"/>
  <c r="BH443"/>
  <c r="BG443"/>
  <c r="BF443"/>
  <c r="T443"/>
  <c r="T442" s="1"/>
  <c r="R443"/>
  <c r="R442" s="1"/>
  <c r="P443"/>
  <c r="P442" s="1"/>
  <c r="BK443"/>
  <c r="BK442" s="1"/>
  <c r="J442" s="1"/>
  <c r="J72" s="1"/>
  <c r="J443"/>
  <c r="BE443" s="1"/>
  <c r="BI440"/>
  <c r="BH440"/>
  <c r="BG440"/>
  <c r="BF440"/>
  <c r="T440"/>
  <c r="T439" s="1"/>
  <c r="R440"/>
  <c r="R439" s="1"/>
  <c r="P440"/>
  <c r="P439" s="1"/>
  <c r="BK440"/>
  <c r="BK439" s="1"/>
  <c r="J439" s="1"/>
  <c r="J71" s="1"/>
  <c r="J440"/>
  <c r="BE440" s="1"/>
  <c r="BI436"/>
  <c r="BH436"/>
  <c r="BG436"/>
  <c r="BF436"/>
  <c r="T436"/>
  <c r="T435" s="1"/>
  <c r="R436"/>
  <c r="R435" s="1"/>
  <c r="P436"/>
  <c r="P435" s="1"/>
  <c r="BK436"/>
  <c r="BK435" s="1"/>
  <c r="J435" s="1"/>
  <c r="J70" s="1"/>
  <c r="J436"/>
  <c r="BE436" s="1"/>
  <c r="BI432"/>
  <c r="BH432"/>
  <c r="BG432"/>
  <c r="BF432"/>
  <c r="T432"/>
  <c r="T431" s="1"/>
  <c r="R432"/>
  <c r="R431" s="1"/>
  <c r="P432"/>
  <c r="P431" s="1"/>
  <c r="BK432"/>
  <c r="BK431" s="1"/>
  <c r="J431" s="1"/>
  <c r="J69" s="1"/>
  <c r="J432"/>
  <c r="BE432" s="1"/>
  <c r="BI429"/>
  <c r="BH429"/>
  <c r="BG429"/>
  <c r="BF429"/>
  <c r="T429"/>
  <c r="R429"/>
  <c r="P429"/>
  <c r="BK429"/>
  <c r="J429"/>
  <c r="BE429" s="1"/>
  <c r="BI427"/>
  <c r="BH427"/>
  <c r="BG427"/>
  <c r="BF427"/>
  <c r="T427"/>
  <c r="R427"/>
  <c r="P427"/>
  <c r="BK427"/>
  <c r="J427"/>
  <c r="BE427" s="1"/>
  <c r="BI425"/>
  <c r="BH425"/>
  <c r="BG425"/>
  <c r="BF425"/>
  <c r="T425"/>
  <c r="R425"/>
  <c r="P425"/>
  <c r="BK425"/>
  <c r="J425"/>
  <c r="BE425" s="1"/>
  <c r="BI422"/>
  <c r="BH422"/>
  <c r="BG422"/>
  <c r="BF422"/>
  <c r="T422"/>
  <c r="T421" s="1"/>
  <c r="R422"/>
  <c r="R421" s="1"/>
  <c r="R420" s="1"/>
  <c r="P422"/>
  <c r="P421" s="1"/>
  <c r="P420" s="1"/>
  <c r="BK422"/>
  <c r="J422"/>
  <c r="BE422" s="1"/>
  <c r="BI418"/>
  <c r="BH418"/>
  <c r="BG418"/>
  <c r="BF418"/>
  <c r="T418"/>
  <c r="R418"/>
  <c r="P418"/>
  <c r="BK418"/>
  <c r="J418"/>
  <c r="BE418" s="1"/>
  <c r="BI416"/>
  <c r="BH416"/>
  <c r="BG416"/>
  <c r="BF416"/>
  <c r="T416"/>
  <c r="T415" s="1"/>
  <c r="R416"/>
  <c r="R415" s="1"/>
  <c r="P416"/>
  <c r="P415" s="1"/>
  <c r="BK416"/>
  <c r="BK415" s="1"/>
  <c r="J415" s="1"/>
  <c r="J66" s="1"/>
  <c r="J416"/>
  <c r="BE416" s="1"/>
  <c r="BI411"/>
  <c r="BH411"/>
  <c r="BG411"/>
  <c r="BF411"/>
  <c r="T411"/>
  <c r="R411"/>
  <c r="P411"/>
  <c r="BK411"/>
  <c r="J411"/>
  <c r="BE411" s="1"/>
  <c r="BI408"/>
  <c r="BH408"/>
  <c r="BG408"/>
  <c r="BF408"/>
  <c r="T408"/>
  <c r="T407" s="1"/>
  <c r="R408"/>
  <c r="R407" s="1"/>
  <c r="P408"/>
  <c r="P407" s="1"/>
  <c r="BK408"/>
  <c r="BK407" s="1"/>
  <c r="J407" s="1"/>
  <c r="J65" s="1"/>
  <c r="J408"/>
  <c r="BE408" s="1"/>
  <c r="BI404"/>
  <c r="BH404"/>
  <c r="BG404"/>
  <c r="BF404"/>
  <c r="T404"/>
  <c r="R404"/>
  <c r="P404"/>
  <c r="BK404"/>
  <c r="J404"/>
  <c r="BE404" s="1"/>
  <c r="BI400"/>
  <c r="BH400"/>
  <c r="BG400"/>
  <c r="BF400"/>
  <c r="T400"/>
  <c r="R400"/>
  <c r="P400"/>
  <c r="BK400"/>
  <c r="J400"/>
  <c r="BE400" s="1"/>
  <c r="BI397"/>
  <c r="BH397"/>
  <c r="BG397"/>
  <c r="BF397"/>
  <c r="T397"/>
  <c r="R397"/>
  <c r="P397"/>
  <c r="BK397"/>
  <c r="J397"/>
  <c r="BE397" s="1"/>
  <c r="BI393"/>
  <c r="BH393"/>
  <c r="BG393"/>
  <c r="BF393"/>
  <c r="T393"/>
  <c r="R393"/>
  <c r="P393"/>
  <c r="BK393"/>
  <c r="J393"/>
  <c r="BE393" s="1"/>
  <c r="BI391"/>
  <c r="BH391"/>
  <c r="BG391"/>
  <c r="BF391"/>
  <c r="T391"/>
  <c r="R391"/>
  <c r="P391"/>
  <c r="BK391"/>
  <c r="J391"/>
  <c r="BE391" s="1"/>
  <c r="BI387"/>
  <c r="BH387"/>
  <c r="BG387"/>
  <c r="BF387"/>
  <c r="T387"/>
  <c r="R387"/>
  <c r="P387"/>
  <c r="BK387"/>
  <c r="J387"/>
  <c r="BE387" s="1"/>
  <c r="BI384"/>
  <c r="BH384"/>
  <c r="BG384"/>
  <c r="BF384"/>
  <c r="T384"/>
  <c r="R384"/>
  <c r="P384"/>
  <c r="BK384"/>
  <c r="J384"/>
  <c r="BE384" s="1"/>
  <c r="BI382"/>
  <c r="BH382"/>
  <c r="BG382"/>
  <c r="BF382"/>
  <c r="T382"/>
  <c r="R382"/>
  <c r="P382"/>
  <c r="BK382"/>
  <c r="J382"/>
  <c r="BE382" s="1"/>
  <c r="BI380"/>
  <c r="BH380"/>
  <c r="BG380"/>
  <c r="BF380"/>
  <c r="BE380"/>
  <c r="T380"/>
  <c r="R380"/>
  <c r="P380"/>
  <c r="BK380"/>
  <c r="J380"/>
  <c r="BI377"/>
  <c r="BH377"/>
  <c r="BG377"/>
  <c r="BF377"/>
  <c r="BE377"/>
  <c r="T377"/>
  <c r="R377"/>
  <c r="P377"/>
  <c r="BK377"/>
  <c r="J377"/>
  <c r="BI375"/>
  <c r="BH375"/>
  <c r="BG375"/>
  <c r="BF375"/>
  <c r="BE375"/>
  <c r="T375"/>
  <c r="R375"/>
  <c r="P375"/>
  <c r="BK375"/>
  <c r="J375"/>
  <c r="BI372"/>
  <c r="BH372"/>
  <c r="BG372"/>
  <c r="BF372"/>
  <c r="T372"/>
  <c r="R372"/>
  <c r="P372"/>
  <c r="BK372"/>
  <c r="J372"/>
  <c r="BE372" s="1"/>
  <c r="BI369"/>
  <c r="BH369"/>
  <c r="BG369"/>
  <c r="BF369"/>
  <c r="T369"/>
  <c r="T368" s="1"/>
  <c r="R369"/>
  <c r="R368" s="1"/>
  <c r="P369"/>
  <c r="P368" s="1"/>
  <c r="BK369"/>
  <c r="BK368" s="1"/>
  <c r="J368" s="1"/>
  <c r="J64" s="1"/>
  <c r="J369"/>
  <c r="BE369" s="1"/>
  <c r="BI366"/>
  <c r="BH366"/>
  <c r="BG366"/>
  <c r="BF366"/>
  <c r="T366"/>
  <c r="R366"/>
  <c r="P366"/>
  <c r="BK366"/>
  <c r="J366"/>
  <c r="BE366" s="1"/>
  <c r="BI363"/>
  <c r="BH363"/>
  <c r="BG363"/>
  <c r="BF363"/>
  <c r="T363"/>
  <c r="R363"/>
  <c r="P363"/>
  <c r="BK363"/>
  <c r="J363"/>
  <c r="BE363" s="1"/>
  <c r="BI361"/>
  <c r="BH361"/>
  <c r="BG361"/>
  <c r="BF361"/>
  <c r="T361"/>
  <c r="R361"/>
  <c r="P361"/>
  <c r="BK361"/>
  <c r="J361"/>
  <c r="BE361" s="1"/>
  <c r="BI358"/>
  <c r="BH358"/>
  <c r="BG358"/>
  <c r="BF358"/>
  <c r="T358"/>
  <c r="R358"/>
  <c r="P358"/>
  <c r="P357" s="1"/>
  <c r="BK358"/>
  <c r="BK357" s="1"/>
  <c r="J357" s="1"/>
  <c r="J63" s="1"/>
  <c r="J358"/>
  <c r="BE358" s="1"/>
  <c r="BI354"/>
  <c r="BH354"/>
  <c r="BG354"/>
  <c r="BF354"/>
  <c r="T354"/>
  <c r="R354"/>
  <c r="P354"/>
  <c r="BK354"/>
  <c r="J354"/>
  <c r="BE354" s="1"/>
  <c r="BI351"/>
  <c r="BH351"/>
  <c r="BG351"/>
  <c r="BF351"/>
  <c r="T351"/>
  <c r="R351"/>
  <c r="P351"/>
  <c r="BK351"/>
  <c r="J351"/>
  <c r="BE351" s="1"/>
  <c r="BI348"/>
  <c r="BH348"/>
  <c r="BG348"/>
  <c r="BF348"/>
  <c r="T348"/>
  <c r="R348"/>
  <c r="P348"/>
  <c r="BK348"/>
  <c r="J348"/>
  <c r="BE348" s="1"/>
  <c r="BI345"/>
  <c r="BH345"/>
  <c r="BG345"/>
  <c r="BF345"/>
  <c r="T345"/>
  <c r="R345"/>
  <c r="P345"/>
  <c r="BK345"/>
  <c r="J345"/>
  <c r="BE345" s="1"/>
  <c r="BI342"/>
  <c r="BH342"/>
  <c r="BG342"/>
  <c r="BF342"/>
  <c r="T342"/>
  <c r="R342"/>
  <c r="P342"/>
  <c r="BK342"/>
  <c r="J342"/>
  <c r="BE342" s="1"/>
  <c r="BI339"/>
  <c r="BH339"/>
  <c r="BG339"/>
  <c r="BF339"/>
  <c r="BE339"/>
  <c r="T339"/>
  <c r="R339"/>
  <c r="P339"/>
  <c r="BK339"/>
  <c r="J339"/>
  <c r="BI333"/>
  <c r="BH333"/>
  <c r="BG333"/>
  <c r="BF333"/>
  <c r="T333"/>
  <c r="R333"/>
  <c r="P333"/>
  <c r="BK333"/>
  <c r="J333"/>
  <c r="BE333" s="1"/>
  <c r="BI330"/>
  <c r="BH330"/>
  <c r="BG330"/>
  <c r="BF330"/>
  <c r="BE330"/>
  <c r="T330"/>
  <c r="R330"/>
  <c r="P330"/>
  <c r="BK330"/>
  <c r="J330"/>
  <c r="BI327"/>
  <c r="BH327"/>
  <c r="BG327"/>
  <c r="BF327"/>
  <c r="T327"/>
  <c r="T326" s="1"/>
  <c r="R327"/>
  <c r="R326" s="1"/>
  <c r="P327"/>
  <c r="P326" s="1"/>
  <c r="BK327"/>
  <c r="BK326" s="1"/>
  <c r="J326" s="1"/>
  <c r="J62" s="1"/>
  <c r="J327"/>
  <c r="BE327" s="1"/>
  <c r="BI323"/>
  <c r="BH323"/>
  <c r="BG323"/>
  <c r="BF323"/>
  <c r="T323"/>
  <c r="R323"/>
  <c r="P323"/>
  <c r="BK323"/>
  <c r="J323"/>
  <c r="BE323" s="1"/>
  <c r="BI320"/>
  <c r="BH320"/>
  <c r="BG320"/>
  <c r="BF320"/>
  <c r="T320"/>
  <c r="R320"/>
  <c r="R319" s="1"/>
  <c r="P320"/>
  <c r="BK320"/>
  <c r="BK319" s="1"/>
  <c r="J319" s="1"/>
  <c r="J61" s="1"/>
  <c r="J320"/>
  <c r="BE320" s="1"/>
  <c r="BI316"/>
  <c r="BH316"/>
  <c r="BG316"/>
  <c r="BF316"/>
  <c r="T316"/>
  <c r="R316"/>
  <c r="P316"/>
  <c r="BK316"/>
  <c r="J316"/>
  <c r="BE316" s="1"/>
  <c r="BI314"/>
  <c r="BH314"/>
  <c r="BG314"/>
  <c r="BF314"/>
  <c r="T314"/>
  <c r="R314"/>
  <c r="R313" s="1"/>
  <c r="P314"/>
  <c r="BK314"/>
  <c r="BK313" s="1"/>
  <c r="J313" s="1"/>
  <c r="J60" s="1"/>
  <c r="J314"/>
  <c r="BE314" s="1"/>
  <c r="BI310"/>
  <c r="BH310"/>
  <c r="BG310"/>
  <c r="BF310"/>
  <c r="T310"/>
  <c r="R310"/>
  <c r="P310"/>
  <c r="BK310"/>
  <c r="J310"/>
  <c r="BE310" s="1"/>
  <c r="BI307"/>
  <c r="BH307"/>
  <c r="BG307"/>
  <c r="BF307"/>
  <c r="T307"/>
  <c r="R307"/>
  <c r="P307"/>
  <c r="BK307"/>
  <c r="J307"/>
  <c r="BE307" s="1"/>
  <c r="BI305"/>
  <c r="BH305"/>
  <c r="BG305"/>
  <c r="BF305"/>
  <c r="BE305"/>
  <c r="T305"/>
  <c r="R305"/>
  <c r="P305"/>
  <c r="BK305"/>
  <c r="J305"/>
  <c r="BI302"/>
  <c r="BH302"/>
  <c r="BG302"/>
  <c r="BF302"/>
  <c r="T302"/>
  <c r="R302"/>
  <c r="P302"/>
  <c r="BK302"/>
  <c r="J302"/>
  <c r="BE302" s="1"/>
  <c r="BI299"/>
  <c r="BH299"/>
  <c r="BG299"/>
  <c r="BF299"/>
  <c r="T299"/>
  <c r="R299"/>
  <c r="P299"/>
  <c r="BK299"/>
  <c r="J299"/>
  <c r="BE299" s="1"/>
  <c r="BI296"/>
  <c r="BH296"/>
  <c r="BG296"/>
  <c r="BF296"/>
  <c r="T296"/>
  <c r="R296"/>
  <c r="P296"/>
  <c r="BK296"/>
  <c r="J296"/>
  <c r="BE296" s="1"/>
  <c r="BI294"/>
  <c r="BH294"/>
  <c r="BG294"/>
  <c r="BF294"/>
  <c r="T294"/>
  <c r="R294"/>
  <c r="P294"/>
  <c r="BK294"/>
  <c r="J294"/>
  <c r="BE294" s="1"/>
  <c r="BI292"/>
  <c r="BH292"/>
  <c r="BG292"/>
  <c r="BF292"/>
  <c r="T292"/>
  <c r="R292"/>
  <c r="P292"/>
  <c r="BK292"/>
  <c r="J292"/>
  <c r="BE292" s="1"/>
  <c r="BI290"/>
  <c r="BH290"/>
  <c r="BG290"/>
  <c r="BF290"/>
  <c r="T290"/>
  <c r="R290"/>
  <c r="P290"/>
  <c r="BK290"/>
  <c r="J290"/>
  <c r="BE290" s="1"/>
  <c r="BI287"/>
  <c r="BH287"/>
  <c r="BG287"/>
  <c r="BF287"/>
  <c r="T287"/>
  <c r="R287"/>
  <c r="P287"/>
  <c r="BK287"/>
  <c r="J287"/>
  <c r="BE287" s="1"/>
  <c r="BI283"/>
  <c r="BH283"/>
  <c r="BG283"/>
  <c r="BF283"/>
  <c r="T283"/>
  <c r="R283"/>
  <c r="P283"/>
  <c r="BK283"/>
  <c r="J283"/>
  <c r="BE283" s="1"/>
  <c r="BI281"/>
  <c r="BH281"/>
  <c r="BG281"/>
  <c r="BF281"/>
  <c r="T281"/>
  <c r="R281"/>
  <c r="P281"/>
  <c r="BK281"/>
  <c r="J281"/>
  <c r="BE281" s="1"/>
  <c r="BI279"/>
  <c r="BH279"/>
  <c r="BG279"/>
  <c r="BF279"/>
  <c r="T279"/>
  <c r="R279"/>
  <c r="P279"/>
  <c r="BK279"/>
  <c r="J279"/>
  <c r="BE279" s="1"/>
  <c r="BI277"/>
  <c r="BH277"/>
  <c r="BG277"/>
  <c r="BF277"/>
  <c r="T277"/>
  <c r="R277"/>
  <c r="P277"/>
  <c r="BK277"/>
  <c r="J277"/>
  <c r="BE277" s="1"/>
  <c r="BI275"/>
  <c r="BH275"/>
  <c r="BG275"/>
  <c r="BF275"/>
  <c r="T275"/>
  <c r="R275"/>
  <c r="P275"/>
  <c r="BK275"/>
  <c r="J275"/>
  <c r="BE275" s="1"/>
  <c r="BI273"/>
  <c r="BH273"/>
  <c r="BG273"/>
  <c r="BF273"/>
  <c r="BE273"/>
  <c r="T273"/>
  <c r="R273"/>
  <c r="P273"/>
  <c r="BK273"/>
  <c r="J273"/>
  <c r="BI270"/>
  <c r="BH270"/>
  <c r="BG270"/>
  <c r="BF270"/>
  <c r="BE270"/>
  <c r="T270"/>
  <c r="R270"/>
  <c r="P270"/>
  <c r="BK270"/>
  <c r="J270"/>
  <c r="BI267"/>
  <c r="BH267"/>
  <c r="BG267"/>
  <c r="BF267"/>
  <c r="BE267"/>
  <c r="T267"/>
  <c r="R267"/>
  <c r="P267"/>
  <c r="BK267"/>
  <c r="J267"/>
  <c r="BI264"/>
  <c r="BH264"/>
  <c r="BG264"/>
  <c r="BF264"/>
  <c r="BE264"/>
  <c r="T264"/>
  <c r="R264"/>
  <c r="P264"/>
  <c r="BK264"/>
  <c r="J264"/>
  <c r="BI260"/>
  <c r="BH260"/>
  <c r="BG260"/>
  <c r="BF260"/>
  <c r="BE260"/>
  <c r="T260"/>
  <c r="R260"/>
  <c r="P260"/>
  <c r="BK260"/>
  <c r="J260"/>
  <c r="BI257"/>
  <c r="BH257"/>
  <c r="BG257"/>
  <c r="BF257"/>
  <c r="BE257"/>
  <c r="T257"/>
  <c r="R257"/>
  <c r="P257"/>
  <c r="BK257"/>
  <c r="J257"/>
  <c r="BI254"/>
  <c r="BH254"/>
  <c r="BG254"/>
  <c r="BF254"/>
  <c r="BE254"/>
  <c r="T254"/>
  <c r="R254"/>
  <c r="P254"/>
  <c r="BK254"/>
  <c r="J254"/>
  <c r="BI251"/>
  <c r="BH251"/>
  <c r="BG251"/>
  <c r="BF251"/>
  <c r="BE251"/>
  <c r="T251"/>
  <c r="R251"/>
  <c r="P251"/>
  <c r="BK251"/>
  <c r="J251"/>
  <c r="BI248"/>
  <c r="BH248"/>
  <c r="BG248"/>
  <c r="BF248"/>
  <c r="BE248"/>
  <c r="T248"/>
  <c r="R248"/>
  <c r="P248"/>
  <c r="BK248"/>
  <c r="J248"/>
  <c r="BI245"/>
  <c r="BH245"/>
  <c r="BG245"/>
  <c r="BF245"/>
  <c r="BE245"/>
  <c r="T245"/>
  <c r="R245"/>
  <c r="P245"/>
  <c r="BK245"/>
  <c r="J245"/>
  <c r="BI239"/>
  <c r="BH239"/>
  <c r="BG239"/>
  <c r="BF239"/>
  <c r="BE239"/>
  <c r="T239"/>
  <c r="R239"/>
  <c r="P239"/>
  <c r="BK239"/>
  <c r="J239"/>
  <c r="BI236"/>
  <c r="BH236"/>
  <c r="BG236"/>
  <c r="BF236"/>
  <c r="BE236"/>
  <c r="T236"/>
  <c r="R236"/>
  <c r="P236"/>
  <c r="BK236"/>
  <c r="J236"/>
  <c r="BI232"/>
  <c r="BH232"/>
  <c r="BG232"/>
  <c r="BF232"/>
  <c r="BE232"/>
  <c r="T232"/>
  <c r="R232"/>
  <c r="P232"/>
  <c r="BK232"/>
  <c r="J232"/>
  <c r="BI227"/>
  <c r="BH227"/>
  <c r="BG227"/>
  <c r="BF227"/>
  <c r="BE227"/>
  <c r="T227"/>
  <c r="R227"/>
  <c r="P227"/>
  <c r="BK227"/>
  <c r="J227"/>
  <c r="BI225"/>
  <c r="BH225"/>
  <c r="BG225"/>
  <c r="BF225"/>
  <c r="T225"/>
  <c r="R225"/>
  <c r="P225"/>
  <c r="BK225"/>
  <c r="J225"/>
  <c r="BE225" s="1"/>
  <c r="BI223"/>
  <c r="BH223"/>
  <c r="BG223"/>
  <c r="BF223"/>
  <c r="T223"/>
  <c r="R223"/>
  <c r="P223"/>
  <c r="BK223"/>
  <c r="J223"/>
  <c r="BE223" s="1"/>
  <c r="BI219"/>
  <c r="BH219"/>
  <c r="BG219"/>
  <c r="BF219"/>
  <c r="T219"/>
  <c r="R219"/>
  <c r="P219"/>
  <c r="BK219"/>
  <c r="J219"/>
  <c r="BE219" s="1"/>
  <c r="BI214"/>
  <c r="BH214"/>
  <c r="BG214"/>
  <c r="BF214"/>
  <c r="T214"/>
  <c r="R214"/>
  <c r="P214"/>
  <c r="BK214"/>
  <c r="J214"/>
  <c r="BE214" s="1"/>
  <c r="BI211"/>
  <c r="BH211"/>
  <c r="BG211"/>
  <c r="BF211"/>
  <c r="T211"/>
  <c r="R211"/>
  <c r="P211"/>
  <c r="BK211"/>
  <c r="J211"/>
  <c r="BE211" s="1"/>
  <c r="BI207"/>
  <c r="BH207"/>
  <c r="BG207"/>
  <c r="BF207"/>
  <c r="T207"/>
  <c r="R207"/>
  <c r="P207"/>
  <c r="BK207"/>
  <c r="J207"/>
  <c r="BE207" s="1"/>
  <c r="BI203"/>
  <c r="BH203"/>
  <c r="BG203"/>
  <c r="BF203"/>
  <c r="T203"/>
  <c r="R203"/>
  <c r="P203"/>
  <c r="BK203"/>
  <c r="J203"/>
  <c r="BE203" s="1"/>
  <c r="BI199"/>
  <c r="BH199"/>
  <c r="BG199"/>
  <c r="BF199"/>
  <c r="T199"/>
  <c r="R199"/>
  <c r="P199"/>
  <c r="BK199"/>
  <c r="J199"/>
  <c r="BE199" s="1"/>
  <c r="BI196"/>
  <c r="BH196"/>
  <c r="BG196"/>
  <c r="BF196"/>
  <c r="T196"/>
  <c r="R196"/>
  <c r="P196"/>
  <c r="BK196"/>
  <c r="J196"/>
  <c r="BE196" s="1"/>
  <c r="BI192"/>
  <c r="BH192"/>
  <c r="BG192"/>
  <c r="BF192"/>
  <c r="T192"/>
  <c r="R192"/>
  <c r="P192"/>
  <c r="BK192"/>
  <c r="J192"/>
  <c r="BE192" s="1"/>
  <c r="BI188"/>
  <c r="BH188"/>
  <c r="BG188"/>
  <c r="BF188"/>
  <c r="T188"/>
  <c r="R188"/>
  <c r="P188"/>
  <c r="BK188"/>
  <c r="J188"/>
  <c r="BE188" s="1"/>
  <c r="BI184"/>
  <c r="BH184"/>
  <c r="BG184"/>
  <c r="BF184"/>
  <c r="BE184"/>
  <c r="T184"/>
  <c r="R184"/>
  <c r="P184"/>
  <c r="BK184"/>
  <c r="J184"/>
  <c r="BI182"/>
  <c r="BH182"/>
  <c r="BG182"/>
  <c r="BF182"/>
  <c r="T182"/>
  <c r="R182"/>
  <c r="P182"/>
  <c r="BK182"/>
  <c r="J182"/>
  <c r="BE182" s="1"/>
  <c r="BI178"/>
  <c r="BH178"/>
  <c r="BG178"/>
  <c r="BF178"/>
  <c r="BE178"/>
  <c r="T178"/>
  <c r="R178"/>
  <c r="P178"/>
  <c r="BK178"/>
  <c r="J178"/>
  <c r="BI176"/>
  <c r="BH176"/>
  <c r="BG176"/>
  <c r="BF176"/>
  <c r="BE176"/>
  <c r="T176"/>
  <c r="R176"/>
  <c r="P176"/>
  <c r="BK176"/>
  <c r="J176"/>
  <c r="BI170"/>
  <c r="BH170"/>
  <c r="BG170"/>
  <c r="BF170"/>
  <c r="BE170"/>
  <c r="T170"/>
  <c r="R170"/>
  <c r="P170"/>
  <c r="BK170"/>
  <c r="J170"/>
  <c r="BI160"/>
  <c r="BH160"/>
  <c r="BG160"/>
  <c r="BF160"/>
  <c r="BE160"/>
  <c r="T160"/>
  <c r="R160"/>
  <c r="P160"/>
  <c r="BK160"/>
  <c r="J160"/>
  <c r="BI150"/>
  <c r="BH150"/>
  <c r="BG150"/>
  <c r="BF150"/>
  <c r="BE150"/>
  <c r="T150"/>
  <c r="R150"/>
  <c r="P150"/>
  <c r="BK150"/>
  <c r="J150"/>
  <c r="BI142"/>
  <c r="BH142"/>
  <c r="BG142"/>
  <c r="BF142"/>
  <c r="BE142"/>
  <c r="T142"/>
  <c r="R142"/>
  <c r="P142"/>
  <c r="BK142"/>
  <c r="J142"/>
  <c r="BI137"/>
  <c r="BH137"/>
  <c r="BG137"/>
  <c r="BF137"/>
  <c r="BE137"/>
  <c r="T137"/>
  <c r="R137"/>
  <c r="P137"/>
  <c r="BK137"/>
  <c r="J137"/>
  <c r="BI134"/>
  <c r="BH134"/>
  <c r="BG134"/>
  <c r="BF134"/>
  <c r="BE134"/>
  <c r="T134"/>
  <c r="R134"/>
  <c r="P134"/>
  <c r="BK134"/>
  <c r="J134"/>
  <c r="BI131"/>
  <c r="BH131"/>
  <c r="BG131"/>
  <c r="BF131"/>
  <c r="BE131"/>
  <c r="T131"/>
  <c r="R131"/>
  <c r="P131"/>
  <c r="BK131"/>
  <c r="J131"/>
  <c r="BI128"/>
  <c r="BH128"/>
  <c r="BG128"/>
  <c r="BF128"/>
  <c r="BE128"/>
  <c r="T128"/>
  <c r="R128"/>
  <c r="P128"/>
  <c r="BK128"/>
  <c r="J128"/>
  <c r="BI125"/>
  <c r="BH125"/>
  <c r="BG125"/>
  <c r="BF125"/>
  <c r="BE125"/>
  <c r="T125"/>
  <c r="R125"/>
  <c r="P125"/>
  <c r="BK125"/>
  <c r="J125"/>
  <c r="BI122"/>
  <c r="BH122"/>
  <c r="BG122"/>
  <c r="BF122"/>
  <c r="BE122"/>
  <c r="T122"/>
  <c r="R122"/>
  <c r="P122"/>
  <c r="BK122"/>
  <c r="J122"/>
  <c r="BI119"/>
  <c r="BH119"/>
  <c r="BG119"/>
  <c r="BF119"/>
  <c r="BE119"/>
  <c r="T119"/>
  <c r="R119"/>
  <c r="P119"/>
  <c r="BK119"/>
  <c r="J119"/>
  <c r="BI116"/>
  <c r="BH116"/>
  <c r="BG116"/>
  <c r="BF116"/>
  <c r="BE116"/>
  <c r="T116"/>
  <c r="R116"/>
  <c r="P116"/>
  <c r="BK116"/>
  <c r="J116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1"/>
  <c r="BH101"/>
  <c r="BG101"/>
  <c r="BF101"/>
  <c r="BE101"/>
  <c r="T101"/>
  <c r="R101"/>
  <c r="P101"/>
  <c r="BK101"/>
  <c r="J101"/>
  <c r="BI98"/>
  <c r="BH98"/>
  <c r="BG98"/>
  <c r="BF98"/>
  <c r="BE98"/>
  <c r="T98"/>
  <c r="R98"/>
  <c r="P98"/>
  <c r="BK98"/>
  <c r="J98"/>
  <c r="BI95"/>
  <c r="F34" s="1"/>
  <c r="BD52" i="1" s="1"/>
  <c r="BD51" s="1"/>
  <c r="W30" s="1"/>
  <c r="BH95" i="2"/>
  <c r="BG95"/>
  <c r="BF95"/>
  <c r="BE95"/>
  <c r="T95"/>
  <c r="T94" s="1"/>
  <c r="R95"/>
  <c r="R94" s="1"/>
  <c r="P95"/>
  <c r="P94" s="1"/>
  <c r="BK95"/>
  <c r="J95"/>
  <c r="J88"/>
  <c r="F88"/>
  <c r="F86"/>
  <c r="E84"/>
  <c r="J51"/>
  <c r="F51"/>
  <c r="F49"/>
  <c r="E47"/>
  <c r="J18"/>
  <c r="E18"/>
  <c r="F52" s="1"/>
  <c r="J17"/>
  <c r="J12"/>
  <c r="J86" s="1"/>
  <c r="E7"/>
  <c r="E45" s="1"/>
  <c r="AS51" i="1"/>
  <c r="L47"/>
  <c r="AM46"/>
  <c r="L46"/>
  <c r="AM44"/>
  <c r="L44"/>
  <c r="L42"/>
  <c r="L41"/>
  <c r="BK421" i="2" l="1"/>
  <c r="F32"/>
  <c r="BB52" i="1" s="1"/>
  <c r="BB51" s="1"/>
  <c r="BK94" i="2"/>
  <c r="F31"/>
  <c r="BA52" i="1" s="1"/>
  <c r="BA51" s="1"/>
  <c r="W27" s="1"/>
  <c r="F33" i="2"/>
  <c r="BC52" i="1" s="1"/>
  <c r="BC51" s="1"/>
  <c r="W29" s="1"/>
  <c r="E82" i="2"/>
  <c r="P298"/>
  <c r="T298"/>
  <c r="P313"/>
  <c r="T313"/>
  <c r="P319"/>
  <c r="T319"/>
  <c r="P93"/>
  <c r="P92" s="1"/>
  <c r="AU52" i="1" s="1"/>
  <c r="AU51" s="1"/>
  <c r="R357" i="2"/>
  <c r="BK298"/>
  <c r="J298" s="1"/>
  <c r="J59" s="1"/>
  <c r="R298"/>
  <c r="R93" s="1"/>
  <c r="R92" s="1"/>
  <c r="T357"/>
  <c r="J30"/>
  <c r="AV52" i="1" s="1"/>
  <c r="T420" i="2"/>
  <c r="J421"/>
  <c r="J68" s="1"/>
  <c r="BK420"/>
  <c r="J420" s="1"/>
  <c r="J67" s="1"/>
  <c r="BK93"/>
  <c r="J94"/>
  <c r="J58" s="1"/>
  <c r="AY51" i="1"/>
  <c r="W28"/>
  <c r="AX51"/>
  <c r="F89" i="2"/>
  <c r="F30"/>
  <c r="AZ52" i="1" s="1"/>
  <c r="AZ51" s="1"/>
  <c r="J31" i="2"/>
  <c r="AW52" i="1" s="1"/>
  <c r="J49" i="2"/>
  <c r="AW51" i="1" l="1"/>
  <c r="AK27" s="1"/>
  <c r="T93" i="2"/>
  <c r="AT52" i="1"/>
  <c r="T92" i="2"/>
  <c r="AV51" i="1"/>
  <c r="W26"/>
  <c r="J93" i="2"/>
  <c r="J57" s="1"/>
  <c r="BK92"/>
  <c r="J92" s="1"/>
  <c r="J27" l="1"/>
  <c r="J56"/>
  <c r="AT51" i="1"/>
  <c r="AK26"/>
  <c r="AG52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<sst xmlns="http://schemas.openxmlformats.org/spreadsheetml/2006/main" count="3784" uniqueCount="940">
  <si>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</si>
  <si>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</si>
  <si>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</si>
  <si>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</si>
  <si>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</si>
  <si>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</si>
  <si>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</si>
  <si>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{223f930a-82ac-4e79-abab-817b0547357c}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</si>
  <si>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</si>
  <si>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</si>
  <si>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</si>
  <si>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</si>
  <si>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</si>
  <si>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</si>
  <si>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</si>
  <si>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</si>
  <si>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2017-39</t>
  </si>
  <si>
    <t>Stavba:</t>
  </si>
  <si>
    <t>0,1</t>
  </si>
  <si>
    <t>KSO:</t>
  </si>
  <si>
    <t>CC-CZ:</t>
  </si>
  <si>
    <t>1</t>
  </si>
  <si>
    <t>Místo:</t>
  </si>
  <si>
    <t>Radyně</t>
  </si>
  <si>
    <t>Datum:</t>
  </si>
  <si>
    <t>19.6.2017</t>
  </si>
  <si>
    <t>10</t>
  </si>
  <si>
    <t>100</t>
  </si>
  <si>
    <t>Zadavatel:</t>
  </si>
  <si>
    <t>IČ:</t>
  </si>
  <si>
    <t>ČR-Státní pozemkový úřad-KPÚ KK</t>
  </si>
  <si>
    <t>DIČ:</t>
  </si>
  <si>
    <t>Uchazeč:</t>
  </si>
  <si>
    <t xml:space="preserve"> </t>
  </si>
  <si>
    <t>Projektant:</t>
  </si>
  <si>
    <t>PONTIKA s.r.o.</t>
  </si>
  <si>
    <t>True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</si>
  <si>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</si>
  <si>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
_x000D__x000D_
Jména výrobců a obchodní názvy u položek jsou pouze informativní, uvedené jako reference technických parametrů,_x000D__x000D_
vzájemné kompatibility zařízení a dostupnosti odborného servisu. Lze použít výrobky ekvivalentních vlastností jiných výrobců._x000D__x000D_
_x000D__x000D_
Nedílnou součástí Rozpočtu a Výkazu výměr je projektová dokumentace. Nabídkové ceny mohou být vytvářeny dle Výkazu výměr pouze s projektem a jeho Výkazem výměr._x000D_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</si>
  <si>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</si>
  <si>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</si>
  <si>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</si>
  <si>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</si>
  <si>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</si>
  <si>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</si>
  <si>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</si>
  <si>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</si>
  <si>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</si>
  <si>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</si>
  <si>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</si>
  <si>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</si>
  <si>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</si>
  <si>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</si>
  <si>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</si>
  <si>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</si>
  <si>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</si>
  <si>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</si>
  <si>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</si>
  <si>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</si>
  <si>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</si>
  <si>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</si>
  <si>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</si>
  <si>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</si>
  <si>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</si>
  <si>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</si>
  <si>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</si>
  <si>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</si>
  <si>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</si>
  <si>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</si>
  <si>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</si>
  <si>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</si>
  <si>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</si>
  <si>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</si>
  <si>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</si>
  <si>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</si>
  <si>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</si>
  <si>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</si>
  <si>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</si>
  <si>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</si>
  <si>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</si>
  <si>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{3304db62-c56f-4038-ada8-6107cc68cf1b}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</si>
  <si>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</si>
  <si>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</si>
  <si>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</si>
  <si>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</si>
  <si>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</si>
  <si>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</si>
  <si>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</si>
  <si>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</si>
  <si>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</si>
  <si>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</si>
  <si>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</si>
  <si>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</si>
  <si>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</si>
  <si>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</si>
  <si>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</si>
  <si>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</si>
  <si>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</si>
  <si>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</si>
  <si>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</si>
  <si>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</si>
  <si>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</si>
  <si>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</si>
  <si>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</si>
  <si>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</si>
  <si>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02 - Geodetické práce</t>
  </si>
  <si>
    <t xml:space="preserve">    03 - Projektová dokumentace</t>
  </si>
  <si>
    <t xml:space="preserve">    04 - Příprava a zařízení staveniště</t>
  </si>
  <si>
    <t xml:space="preserve">    05 - Všeobecné práce</t>
  </si>
  <si>
    <t xml:space="preserve">    06 - Publicita projektu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</si>
  <si>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</si>
  <si>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</si>
  <si>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</si>
  <si>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</si>
  <si>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</si>
  <si>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</si>
  <si>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</si>
  <si>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</si>
  <si>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</si>
  <si>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</si>
  <si>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</si>
  <si>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</si>
  <si>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</si>
  <si>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</si>
  <si>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</si>
  <si>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</si>
  <si>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</si>
  <si>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</si>
  <si>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</si>
  <si>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</si>
  <si>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</si>
  <si>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</si>
  <si>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2017 01</t>
  </si>
  <si>
    <t>4</t>
  </si>
  <si>
    <t>1314912220</t>
  </si>
  <si>
    <t>PP</t>
  </si>
  <si>
    <t>Odstranění křovin a stromů s odstraněním kořenů průměru kmene do 100 mm do sklonu terénu 1 : 5, při celkové ploše do 1 000 m2</t>
  </si>
  <si>
    <t>P</t>
  </si>
  <si>
    <t>Poznámka k položce:
- dle výkazu výměr z PD</t>
  </si>
  <si>
    <t>111201401</t>
  </si>
  <si>
    <t>Spálení křovin a stromů průměru kmene do 100 mm</t>
  </si>
  <si>
    <t>1836469570</t>
  </si>
  <si>
    <t>Spálení odstraněných křovin a stromů na hromadách průměru kmene do 100 mm pro jakoukoliv plochu</t>
  </si>
  <si>
    <t>3</t>
  </si>
  <si>
    <t>112101101</t>
  </si>
  <si>
    <t>Kácení stromů listnatých D kmene do 300 mm</t>
  </si>
  <si>
    <t>kus</t>
  </si>
  <si>
    <t>-807439328</t>
  </si>
  <si>
    <t>Kácení stromů s odřezáním kmene a s odvětvením listnatých, průměru kmene přes 100 do 300 mm</t>
  </si>
  <si>
    <t>VV</t>
  </si>
  <si>
    <t>1+4+4</t>
  </si>
  <si>
    <t>112101102</t>
  </si>
  <si>
    <t>Kácení stromů listnatých D kmene do 500 mm</t>
  </si>
  <si>
    <t>-875484209</t>
  </si>
  <si>
    <t>Kácení stromů s odřezáním kmene a s odvětvením listnatých, průměru kmene přes 300 do 500 mm</t>
  </si>
  <si>
    <t>15+4</t>
  </si>
  <si>
    <t>5</t>
  </si>
  <si>
    <t>112101103</t>
  </si>
  <si>
    <t>Kácení stromů listnatých D kmene do 700 mm</t>
  </si>
  <si>
    <t>-1602960355</t>
  </si>
  <si>
    <t>Kácení stromů s odřezáním kmene a s odvětvením listnatých, průměru kmene přes 500 do 700 mm</t>
  </si>
  <si>
    <t>4+2</t>
  </si>
  <si>
    <t>6</t>
  </si>
  <si>
    <t>112101104</t>
  </si>
  <si>
    <t>Kácení stromů listnatých D kmene do 900 mm</t>
  </si>
  <si>
    <t>1048180222</t>
  </si>
  <si>
    <t>Kácení stromů s odřezáním kmene a s odvětvením listnatých, průměru kmene přes 700 do 900 mm</t>
  </si>
  <si>
    <t>3+1</t>
  </si>
  <si>
    <t>7</t>
  </si>
  <si>
    <t>112201101</t>
  </si>
  <si>
    <t>Odstranění pařezů D do 300 mm</t>
  </si>
  <si>
    <t>-151544813</t>
  </si>
  <si>
    <t>Odstranění pařezů s jejich vykopáním, vytrháním nebo odstřelením, s přesekáním kořenů průměru přes 100 do 300 mm</t>
  </si>
  <si>
    <t>8</t>
  </si>
  <si>
    <t>112201102</t>
  </si>
  <si>
    <t>Odstranění pařezů D do 500 mm</t>
  </si>
  <si>
    <t>-1490386689</t>
  </si>
  <si>
    <t>Odstranění pařezů s jejich vykopáním, vytrháním nebo odstřelením, s přesekáním kořenů průměru přes 300 do 500 mm</t>
  </si>
  <si>
    <t>9</t>
  </si>
  <si>
    <t>112201103</t>
  </si>
  <si>
    <t>Odstranění pařezů D do 700 mm</t>
  </si>
  <si>
    <t>1821803706</t>
  </si>
  <si>
    <t>Odstranění pařezů s jejich vykopáním, vytrháním nebo odstřelením, s přesekáním kořenů průměru přes 500 do 700 mm</t>
  </si>
  <si>
    <t>112201104</t>
  </si>
  <si>
    <t>Odstranění pařezů D do 900 mm</t>
  </si>
  <si>
    <t>1457871324</t>
  </si>
  <si>
    <t>Odstranění pařezů s jejich vykopáním, vytrháním nebo odstřelením, s přesekáním kořenů průměru přes 700 do 900 mm</t>
  </si>
  <si>
    <t>11</t>
  </si>
  <si>
    <t>112211111</t>
  </si>
  <si>
    <t>Spálení pařezu D do 0,3 m</t>
  </si>
  <si>
    <t>-1543889741</t>
  </si>
  <si>
    <t>Spálení pařezů na hromadách průměru přes 0,10 do 0,30 m</t>
  </si>
  <si>
    <t>12</t>
  </si>
  <si>
    <t>112211112</t>
  </si>
  <si>
    <t>Spálení pařezu D do 0,5 m</t>
  </si>
  <si>
    <t>1532656876</t>
  </si>
  <si>
    <t>Spálení pařezů na hromadách průměru přes 0,30 do 0,50 m</t>
  </si>
  <si>
    <t>13</t>
  </si>
  <si>
    <t>112211113</t>
  </si>
  <si>
    <t>Spálení pařezu D do 1,0 m</t>
  </si>
  <si>
    <t>1522664502</t>
  </si>
  <si>
    <t>Spálení pařezů na hromadách průměru přes 0,50 do 1,00 m</t>
  </si>
  <si>
    <t>4+2+3+1</t>
  </si>
  <si>
    <t>14</t>
  </si>
  <si>
    <t>121101102</t>
  </si>
  <si>
    <t>Sejmutí ornice s přemístěním na vzdálenost do 100 m</t>
  </si>
  <si>
    <t>m3</t>
  </si>
  <si>
    <t>448554969</t>
  </si>
  <si>
    <t>Sejmutí ornice nebo lesní půdy s vodorovným přemístěním na hromady v místě upotřebení nebo na dočasné či trvalé skládky se složením, na vzdálenost přes 50 do 100 m</t>
  </si>
  <si>
    <t>122202203</t>
  </si>
  <si>
    <t>Odkopávky a prokopávky nezapažené pro silnice objemu do 5000 m3 v hornině tř. 3</t>
  </si>
  <si>
    <t>1034017029</t>
  </si>
  <si>
    <t>Odkopávky a prokopávky nezapažené pro silnice s přemístěním výkopku v příčných profilech na vzdálenost do 15 m nebo s naložením na dopravní prostředek v hornině tř. 3 přes 1 000 do 5 000 m3</t>
  </si>
  <si>
    <t>"80% po odečtu ornice"</t>
  </si>
  <si>
    <t>(2282-1075)*0,8</t>
  </si>
  <si>
    <t>16</t>
  </si>
  <si>
    <t>122302202</t>
  </si>
  <si>
    <t>Odkopávky a prokopávky nezapažené pro silnice objemu do 1000 m3 v hornině tř. 4</t>
  </si>
  <si>
    <t>-1130115222</t>
  </si>
  <si>
    <t>Odkopávky a prokopávky nezapažené pro silnice s přemístěním výkopku v příčných profilech na vzdálenost do 15 m nebo s naložením na dopravní prostředek v hornině tř. 4 přes 100 do 1 000 m3</t>
  </si>
  <si>
    <t>"20% po odečtu ornice"</t>
  </si>
  <si>
    <t>(2282-1075)*0,2</t>
  </si>
  <si>
    <t>"sanace podloží"</t>
  </si>
  <si>
    <t>608,0</t>
  </si>
  <si>
    <t>Součet</t>
  </si>
  <si>
    <t>17</t>
  </si>
  <si>
    <t>132201102</t>
  </si>
  <si>
    <t>Hloubení rýh š do 600 mm v hornině tř. 3 objemu přes 100 m3</t>
  </si>
  <si>
    <t>-2117146966</t>
  </si>
  <si>
    <t>Hloubení zapažených i nezapažených rýh šířky do 600 mm s urovnáním dna do předepsaného profilu a spádu v hornině tř. 3 přes 100 m3</t>
  </si>
  <si>
    <t>Poznámka k položce:
50%horniny</t>
  </si>
  <si>
    <t>"50%"</t>
  </si>
  <si>
    <t>"drenáž"</t>
  </si>
  <si>
    <t>((0,35+0,50)*0,4/2)*1530,0*0,5</t>
  </si>
  <si>
    <t>"propustky"</t>
  </si>
  <si>
    <t>2*(0,6+2,2)/2*0,85*16,0*0,5</t>
  </si>
  <si>
    <t>(0,6+2,2)/2*0,85*14,0*0,5</t>
  </si>
  <si>
    <t>18</t>
  </si>
  <si>
    <t>132301102</t>
  </si>
  <si>
    <t>Hloubení rýh š do 600 mm v hornině tř. 4 objemu přes 100 m3</t>
  </si>
  <si>
    <t>-997986093</t>
  </si>
  <si>
    <t>Hloubení zapažených i nezapažených rýh šířky do 600 mm s urovnáním dna do předepsaného profilu a spádu v hornině tř. 4 přes 100 m3</t>
  </si>
  <si>
    <t>19</t>
  </si>
  <si>
    <t>133201101</t>
  </si>
  <si>
    <t>Hloubení šachet v hornině tř. 3 objemu do 100 m3</t>
  </si>
  <si>
    <t>1368504161</t>
  </si>
  <si>
    <t>Hloubení zapažených i nezapažených šachet s případným nutným přemístěním výkopku ve výkopišti v hornině tř. 3 do 100 m3</t>
  </si>
  <si>
    <t>"vsakovací jáma - svodnice"</t>
  </si>
  <si>
    <t>1*1,0</t>
  </si>
  <si>
    <t>"vsakovací jámy - trativod"</t>
  </si>
  <si>
    <t>10*2,0</t>
  </si>
  <si>
    <t>20</t>
  </si>
  <si>
    <t>133201109</t>
  </si>
  <si>
    <t>Příplatek za lepivost u hloubení šachet v hornině tř. 3</t>
  </si>
  <si>
    <t>513026480</t>
  </si>
  <si>
    <t>Hloubení zapažených i nezapažených šachet s případným nutným přemístěním výkopku ve výkopišti v hornině tř. 3 Příplatek k cenám za lepivost horniny tř. 3</t>
  </si>
  <si>
    <t>133301101</t>
  </si>
  <si>
    <t>Hloubení šachet v hornině tř. 4 objemu do 100 m3</t>
  </si>
  <si>
    <t>-1693359352</t>
  </si>
  <si>
    <t>Hloubení zapažených i nezapažených šachet s případným nutným přemístěním výkopku ve výkopišti v hornině tř. 4 do 100 m3</t>
  </si>
  <si>
    <t>"propustek - patky a prahy"</t>
  </si>
  <si>
    <t>2*1,0*1,0*0,8+2*0,6*3,4*0,8</t>
  </si>
  <si>
    <t>22</t>
  </si>
  <si>
    <t>133301109</t>
  </si>
  <si>
    <t>Příplatek za lepivost u hloubení šachet v hornině tř. 4</t>
  </si>
  <si>
    <t>1144028684</t>
  </si>
  <si>
    <t>Hloubení zapažených i nezapažených šachet s případným nutným přemístěním výkopku ve výkopišti v hornině tř. 4 Příplatek k cenám za lepivost horniny tř. 4</t>
  </si>
  <si>
    <t>23</t>
  </si>
  <si>
    <t>162301401</t>
  </si>
  <si>
    <t>Vodorovné přemístění větví stromů listnatých do 5 km D kmene do 300 mm</t>
  </si>
  <si>
    <t>-421066857</t>
  </si>
  <si>
    <t>Vodorovné přemístění větví, kmenů nebo pařezů s naložením, složením a dopravou do 5000 m větví stromů listnatých, průměru kmene přes 100 do 300 mm</t>
  </si>
  <si>
    <t>Poznámka k položce:
na skládku určenou OÚ</t>
  </si>
  <si>
    <t>24</t>
  </si>
  <si>
    <t>162301402</t>
  </si>
  <si>
    <t>Vodorovné přemístění větví stromů listnatých do 5 km D kmene do 500 mm</t>
  </si>
  <si>
    <t>-1936816307</t>
  </si>
  <si>
    <t>Vodorovné přemístění větví, kmenů nebo pařezů s naložením, složením a dopravou do 5000 m větví stromů listnatých, průměru kmene přes 300 do 500 mm</t>
  </si>
  <si>
    <t>25</t>
  </si>
  <si>
    <t>162301403</t>
  </si>
  <si>
    <t>Vodorovné přemístění větví stromů listnatých do 5 km D kmene do 700 mm</t>
  </si>
  <si>
    <t>1250903486</t>
  </si>
  <si>
    <t>Vodorovné přemístění větví, kmenů nebo pařezů s naložením, složením a dopravou do 5000 m větví stromů listnatých, průměru kmene přes 500 do 700 mm</t>
  </si>
  <si>
    <t>26</t>
  </si>
  <si>
    <t>162301404</t>
  </si>
  <si>
    <t>Vodorovné přemístění větví stromů listnatých do 5 km D kmene do 900 mm</t>
  </si>
  <si>
    <t>369060994</t>
  </si>
  <si>
    <t>Vodorovné přemístění větví, kmenů nebo pařezů s naložením, složením a dopravou do 5000 m větví stromů listnatých, průměru kmene přes 700 do 900 mm</t>
  </si>
  <si>
    <t>27</t>
  </si>
  <si>
    <t>162301411</t>
  </si>
  <si>
    <t>Vodorovné přemístění kmenů stromů listnatých do 5 km D kmene do 300 mm</t>
  </si>
  <si>
    <t>-1005916327</t>
  </si>
  <si>
    <t>Vodorovné přemístění větví, kmenů nebo pařezů s naložením, složením a dopravou do 5000 m kmenů stromů listnatých, průměru přes 100 do 300 mm</t>
  </si>
  <si>
    <t>28</t>
  </si>
  <si>
    <t>162301412</t>
  </si>
  <si>
    <t>Vodorovné přemístění kmenů stromů listnatých do 5 km D kmene do 500 mm</t>
  </si>
  <si>
    <t>238467825</t>
  </si>
  <si>
    <t>Vodorovné přemístění větví, kmenů nebo pařezů s naložením, složením a dopravou do 5000 m kmenů stromů listnatých, průměru přes 300 do 500 mm</t>
  </si>
  <si>
    <t>29</t>
  </si>
  <si>
    <t>162301413</t>
  </si>
  <si>
    <t>Vodorovné přemístění kmenů stromů listnatých do 5 km D kmene do 700 mm</t>
  </si>
  <si>
    <t>-1502587918</t>
  </si>
  <si>
    <t>Vodorovné přemístění větví, kmenů nebo pařezů s naložením, složením a dopravou do 5000 m kmenů stromů listnatých, průměru přes 500 do 700 mm</t>
  </si>
  <si>
    <t>30</t>
  </si>
  <si>
    <t>162301414</t>
  </si>
  <si>
    <t>Vodorovné přemístění kmenů stromů listnatých do 5 km D kmene do 900 mm</t>
  </si>
  <si>
    <t>1282848894</t>
  </si>
  <si>
    <t>Vodorovné přemístění větví, kmenů nebo pařezů s naložením, složením a dopravou do 5000 m kmenů stromů listnatých, průměru přes 700 do 900 mm</t>
  </si>
  <si>
    <t>31</t>
  </si>
  <si>
    <t>162701105</t>
  </si>
  <si>
    <t>Vodorovné přemístění do 10000 m výkopku/sypaniny z horniny tř. 1 až 4</t>
  </si>
  <si>
    <t>1056445143</t>
  </si>
  <si>
    <t>Vodorovné přemístění výkopku nebo sypaniny po suchu na obvyklém dopravním prostředku, bez naložení výkopku, avšak se složením bez rozhrnutí z horniny tř. 1 až 4 na vzdálenost přes 9 000 do 10 000 m</t>
  </si>
  <si>
    <t>Poznámka k položce:
uloženo na skládku určenou OÚ</t>
  </si>
  <si>
    <t>odkopávky a prokopávky+rýhy-zásyp</t>
  </si>
  <si>
    <t>965,6+849,0+157,42+157,42+21,0+4,864</t>
  </si>
  <si>
    <t>32</t>
  </si>
  <si>
    <t>162701109</t>
  </si>
  <si>
    <t>Příplatek k vodorovnému přemístění výkopku/sypaniny z horniny tř. 1 až 4 ZKD 1000 m přes 10000 m</t>
  </si>
  <si>
    <t>-1564955447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</si>
  <si>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</si>
  <si>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
- skládka Činov 23 km</t>
  </si>
  <si>
    <t>2155,304*13 'Přepočtené koeficientem množství</t>
  </si>
  <si>
    <t>33</t>
  </si>
  <si>
    <t>171201201</t>
  </si>
  <si>
    <t>Uložení sypaniny na skládky</t>
  </si>
  <si>
    <t>-282222752</t>
  </si>
  <si>
    <t>34</t>
  </si>
  <si>
    <t>171201211</t>
  </si>
  <si>
    <t>Poplatek za uložení odpadu ze sypaniny na skládce (skládkovné)</t>
  </si>
  <si>
    <t>t</t>
  </si>
  <si>
    <t>-164553001</t>
  </si>
  <si>
    <t>Uložení sypaniny poplatek za uložení sypaniny na skládce (skládkovné)</t>
  </si>
  <si>
    <t>35</t>
  </si>
  <si>
    <t>171101102</t>
  </si>
  <si>
    <t>Uložení sypaniny z hornin soudržných do násypů zhutněných na 96 % PS</t>
  </si>
  <si>
    <t>-514867933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</si>
  <si>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</si>
  <si>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"násypy původní zeminou"</t>
  </si>
  <si>
    <t>101,9</t>
  </si>
  <si>
    <t>36</t>
  </si>
  <si>
    <t>M</t>
  </si>
  <si>
    <t>583440030</t>
  </si>
  <si>
    <t>kamenivo drcené hrubé horninová směs (Zbraslav) frakce 63-125 MN</t>
  </si>
  <si>
    <t>-1972534587</t>
  </si>
  <si>
    <t>kamenivo drcené hrubé frakce 63-125</t>
  </si>
  <si>
    <t>Poznámka k položce:
Kamenivo mimo normu</t>
  </si>
  <si>
    <t>608,0*0,8*1,67*1,1*1,02</t>
  </si>
  <si>
    <t>37</t>
  </si>
  <si>
    <t>583312010</t>
  </si>
  <si>
    <t>štěrkopísek netříděný stabilizační zemina</t>
  </si>
  <si>
    <t>1102215477</t>
  </si>
  <si>
    <t>608,0*0,2*1,67*1,1*1,02</t>
  </si>
  <si>
    <t>38</t>
  </si>
  <si>
    <t>174101101</t>
  </si>
  <si>
    <t>Zásyp jam, šachet rýh nebo kolem objektů sypaninou se zhutněním</t>
  </si>
  <si>
    <t>1884718284</t>
  </si>
  <si>
    <t>Zásyp sypaninou z jakékoliv horniny s uložením výkopku ve vrstvách se zhutněním jam, šachet, rýh nebo kolem objektů v těchto vykopávkách</t>
  </si>
  <si>
    <t>39</t>
  </si>
  <si>
    <t>583439840</t>
  </si>
  <si>
    <t>kamenivo drcené hrubé (Olbramovice) frakce 63-125 MN</t>
  </si>
  <si>
    <t>1259649412</t>
  </si>
  <si>
    <t>kamenivo drcené hrubé frakce 63-125 MN</t>
  </si>
  <si>
    <t>21,0*1,67*1,1*1,02</t>
  </si>
  <si>
    <t>40</t>
  </si>
  <si>
    <t>174201201</t>
  </si>
  <si>
    <t>Zásyp jam po pařezech D pařezů do 300 mm</t>
  </si>
  <si>
    <t>-1733403717</t>
  </si>
  <si>
    <t>Zásyp jam po pařezech výkopkem z horniny získané při dobývání pařezů s hrubým urovnáním povrchu zasypávky průměru pařezu přes 100 do 300 mm</t>
  </si>
  <si>
    <t>41</t>
  </si>
  <si>
    <t>174201202</t>
  </si>
  <si>
    <t>Zásyp jam po pařezech D pařezů do 500 mm</t>
  </si>
  <si>
    <t>1691466551</t>
  </si>
  <si>
    <t>Zásyp jam po pařezech výkopkem z horniny získané při dobývání pařezů s hrubým urovnáním povrchu zasypávky průměru pařezu přes 300 do 500 mm</t>
  </si>
  <si>
    <t>42</t>
  </si>
  <si>
    <t>174201203</t>
  </si>
  <si>
    <t>Zásyp jam po pařezech D pařezů do 700 mm</t>
  </si>
  <si>
    <t>-163836920</t>
  </si>
  <si>
    <t>Zásyp jam po pařezech výkopkem z horniny získané při dobývání pařezů s hrubým urovnáním povrchu zasypávky průměru pařezu přes 500 do 700 mm</t>
  </si>
  <si>
    <t>43</t>
  </si>
  <si>
    <t>174201204</t>
  </si>
  <si>
    <t>Zásyp jam po pařezech D pařezů do 900 mm</t>
  </si>
  <si>
    <t>-1351503248</t>
  </si>
  <si>
    <t>Zásyp jam po pařezech výkopkem z horniny získané při dobývání pařezů s hrubým urovnáním povrchu zasypávky průměru pařezu přes 700 do 900 mm</t>
  </si>
  <si>
    <t>44</t>
  </si>
  <si>
    <t>162306112</t>
  </si>
  <si>
    <t>Vodorovné přemístění do 1000 m bez naložení výkopku ze zemin schopných zúrodnění</t>
  </si>
  <si>
    <t>1761498280</t>
  </si>
  <si>
    <t>Vodorovné přemístění výkopku bez naložení, avšak se složením zemin schopných zúrodnění, na vzdálenost přes 500 do 1000 m</t>
  </si>
  <si>
    <t>"přemístění ornice na meziskádku a zpět"</t>
  </si>
  <si>
    <t>1075,0*2</t>
  </si>
  <si>
    <t>45</t>
  </si>
  <si>
    <t>181301101</t>
  </si>
  <si>
    <t>Rozprostření ornice tl vrstvy do 100 mm pl do 500 m2 v rovině nebo ve svahu do 1:5</t>
  </si>
  <si>
    <t>-1996212939</t>
  </si>
  <si>
    <t>Rozprostření a urovnání ornice v rovině nebo ve svahu sklonu do 1:5 při souvislé ploše do 500 m2, tl. vrstvy do 100 mm</t>
  </si>
  <si>
    <t>46</t>
  </si>
  <si>
    <t>181951102</t>
  </si>
  <si>
    <t>Úprava pláně v hornině tř. 1 až 4 se zhutněním</t>
  </si>
  <si>
    <t>43822111</t>
  </si>
  <si>
    <t>Úprava pláně vyrovnáním výškových rozdílů v hornině tř. 1 až 4 se zhutněním</t>
  </si>
  <si>
    <t>47</t>
  </si>
  <si>
    <t>183101114</t>
  </si>
  <si>
    <t>Hloubení jamek bez výměny půdy zeminy tř 1 až 4 objem do 0,125 m3 v rovině a svahu do 1:5</t>
  </si>
  <si>
    <t>-573549346</t>
  </si>
  <si>
    <t>Hloubení jamek pro vysazování rostlin v zemině tř.1 až 4 bez výměny půdy v rovině nebo na svahu do 1:5, objemu přes 0,05 do 0,125 m3</t>
  </si>
  <si>
    <t>Poznámka k položce:
z cca 50% bude půda vyměněna - použita bude sejmutá ornice</t>
  </si>
  <si>
    <t>48</t>
  </si>
  <si>
    <t>184102113</t>
  </si>
  <si>
    <t>Výsadba dřeviny s balem D do 0,4 m do jamky se zalitím v rovině a svahu do 1:5</t>
  </si>
  <si>
    <t>-1911583972</t>
  </si>
  <si>
    <t>Výsadba dřeviny s balem do předem vyhloubené jamky se zalitím v rovině nebo na svahu do 1:5, při průměru balu přes 300 do 400 mm</t>
  </si>
  <si>
    <t>49</t>
  </si>
  <si>
    <t>-684656923</t>
  </si>
  <si>
    <t>50</t>
  </si>
  <si>
    <t>184102211</t>
  </si>
  <si>
    <t>Výsadba keře bez balu v do 1 m do jamky se zalitím v rovině a svahu do 1:5</t>
  </si>
  <si>
    <t>-326957576</t>
  </si>
  <si>
    <t>Výsadba keře bez balu do předem vyhloubené jamky se zalitím v rovině nebo na svahu do 1:5 výšky do 1 m v terénu</t>
  </si>
  <si>
    <t>51</t>
  </si>
  <si>
    <t>02650R001</t>
  </si>
  <si>
    <t>Líska obecná</t>
  </si>
  <si>
    <t>-1199807150</t>
  </si>
  <si>
    <t>Líska obecnáí (Corylus avellana) 35 - 50 cm</t>
  </si>
  <si>
    <t>52</t>
  </si>
  <si>
    <t>184215122</t>
  </si>
  <si>
    <t>Ukotvení kmene dřevin dvěma kůly D do 0,1 m délky do 2 m</t>
  </si>
  <si>
    <t>-1144377072</t>
  </si>
  <si>
    <t>Ukotvení dřeviny kůly dvěma kůly, délky přes 1 do 2 m</t>
  </si>
  <si>
    <t>53</t>
  </si>
  <si>
    <t>052171080</t>
  </si>
  <si>
    <t>tyče dřevěné v kůře 6 m tl. 8 cm</t>
  </si>
  <si>
    <t>740363556</t>
  </si>
  <si>
    <t>2*6*3,14*0,08*0,08</t>
  </si>
  <si>
    <t>0,241*2 'Přepočtené koeficientem množství</t>
  </si>
  <si>
    <t>54</t>
  </si>
  <si>
    <t>184501141</t>
  </si>
  <si>
    <t>Zhotovení obalu z rákosové nebo kokosové rohože v rovině a svahu do 1:5</t>
  </si>
  <si>
    <t>389419010</t>
  </si>
  <si>
    <t>Zhotovení obalu kmene z rákosové nebo kokosové rohože v rovině nebo na svahu do 1:5</t>
  </si>
  <si>
    <t>6*0,5*1,0</t>
  </si>
  <si>
    <t>55</t>
  </si>
  <si>
    <t>618940100</t>
  </si>
  <si>
    <t>síť kokosová (400 g/m2) 2 x 50 m</t>
  </si>
  <si>
    <t>1496365312</t>
  </si>
  <si>
    <t>56</t>
  </si>
  <si>
    <t>618940150</t>
  </si>
  <si>
    <t>provaz kokosový dvoužílový - návin 1200 m</t>
  </si>
  <si>
    <t>-1429030866</t>
  </si>
  <si>
    <t>57</t>
  </si>
  <si>
    <t>184813136</t>
  </si>
  <si>
    <t>Ochrana dřevin přes 70 cm před okusem chemickým postřikem v rovině a svahu do 1:5</t>
  </si>
  <si>
    <t>100 kus</t>
  </si>
  <si>
    <t>-1854550892</t>
  </si>
  <si>
    <t>Ochrana dřevin před okusem zvěří chemicky postřikem, výšky přes 70 cm</t>
  </si>
  <si>
    <t>58</t>
  </si>
  <si>
    <t>185851121</t>
  </si>
  <si>
    <t>Dovoz vody pro zálivku rostlin za vzdálenost do 1000 m</t>
  </si>
  <si>
    <t>1287751028</t>
  </si>
  <si>
    <t>Dovoz vody pro zálivku rostlin na vzdálenost do 1000 m</t>
  </si>
  <si>
    <t>Zakládání</t>
  </si>
  <si>
    <t>59</t>
  </si>
  <si>
    <t>211531111</t>
  </si>
  <si>
    <t>Výplň odvodňovacích žeber nebo trativodů kamenivem hrubým drceným frakce 16 až 63 mm</t>
  </si>
  <si>
    <t>1871271551</t>
  </si>
  <si>
    <t>Výplň kamenivem do rýh odvodňovacích žeber nebo trativodů bez zhutnění, s úpravou povrchu výplně kamenivem hrubým drceným frakce 16 až 63 mm</t>
  </si>
  <si>
    <t>0,15*1530</t>
  </si>
  <si>
    <t>60</t>
  </si>
  <si>
    <t>212532111</t>
  </si>
  <si>
    <t>Lože pro trativody z kameniva hrubého drceného frakce 16 až 32 mm</t>
  </si>
  <si>
    <t>-1307770393</t>
  </si>
  <si>
    <t>Lože pro trativody z kameniva hrubého drceného</t>
  </si>
  <si>
    <t>0,06*1530</t>
  </si>
  <si>
    <t>61</t>
  </si>
  <si>
    <t>212755214</t>
  </si>
  <si>
    <t>Trativody z drenážních trubek plastových flexibilních D 100 mm bez lože</t>
  </si>
  <si>
    <t>m</t>
  </si>
  <si>
    <t>-1316619817</t>
  </si>
  <si>
    <t>Trativody bez lože z drenážních trubek plastových flexibilních D 100 mm</t>
  </si>
  <si>
    <t>62</t>
  </si>
  <si>
    <t>213141112</t>
  </si>
  <si>
    <t>Zřízení vrstvy z geotextilie v rovině nebo ve sklonu do 1:5 š do 6 m</t>
  </si>
  <si>
    <t>-1030125540</t>
  </si>
  <si>
    <t>Zřízení vrstvy z geotextilie filtrační, separační, odvodňovací, ochranné, výztužné nebo protierozní v rovině nebo ve sklonu do 1:5, šířky přes 3 do 6 m</t>
  </si>
  <si>
    <t>63</t>
  </si>
  <si>
    <t>693110050</t>
  </si>
  <si>
    <t>geotextilie tkaná (polypropylen) PK-TEX PP 80 380 g/m2</t>
  </si>
  <si>
    <t>-1349938095</t>
  </si>
  <si>
    <t>geotextilie tkaná polypropylenová 380 g/m2</t>
  </si>
  <si>
    <t>2024,64*1,15 'Přepočtené koeficientem množství</t>
  </si>
  <si>
    <t>Svislé a kompletní konstrukce</t>
  </si>
  <si>
    <t>64</t>
  </si>
  <si>
    <t>339921132</t>
  </si>
  <si>
    <t>Osazování betonových palisád do betonového základu v řadě výšky prvku přes 0,5 do 1 m</t>
  </si>
  <si>
    <t>808168234</t>
  </si>
  <si>
    <t>Osazování palisád betonových v řadě se zabetonováním výšky palisády přes 500 do 1000 mm</t>
  </si>
  <si>
    <t>65</t>
  </si>
  <si>
    <t>592284240</t>
  </si>
  <si>
    <t>BEST-PALISÁDA MASIV betonová barevná 17,5X20X80 cm</t>
  </si>
  <si>
    <t>-1850997213</t>
  </si>
  <si>
    <t>palisáda tyčová půlkulatá betonová barevná 17,5X20X80 cm</t>
  </si>
  <si>
    <t>Vodorovné konstrukce</t>
  </si>
  <si>
    <t>66</t>
  </si>
  <si>
    <t>452218142</t>
  </si>
  <si>
    <t>Zajišťovací práh z upraveného lomového kamene na cementovou maltu</t>
  </si>
  <si>
    <t>-884685026</t>
  </si>
  <si>
    <t>Zajišťovací práh z upraveného lomového kamene na dně a ve svahu melioračních kanálů, s patkami nebo bez patek s dlažbovitou úpravou viditelných ploch na cementovou maltu</t>
  </si>
  <si>
    <t>2*0,6*3,4*0,8</t>
  </si>
  <si>
    <t>67</t>
  </si>
  <si>
    <t>461211821</t>
  </si>
  <si>
    <t>Patka pro dlažbu z lomového kamene na cementovou maltu s vyspárování</t>
  </si>
  <si>
    <t>-397233952</t>
  </si>
  <si>
    <t>Patka pro dlažbu z lomového kamene lomařsky upraveného zděná na cementovou maltu s vyspárováním cementovou maltou MC 15</t>
  </si>
  <si>
    <t>2*1,0*1,0*0,8</t>
  </si>
  <si>
    <t>Komunikace</t>
  </si>
  <si>
    <t>68</t>
  </si>
  <si>
    <t>564821111</t>
  </si>
  <si>
    <t>Podklad ze štěrkodrtě ŠD tl 80 mm</t>
  </si>
  <si>
    <t>-683530552</t>
  </si>
  <si>
    <t>Podklad ze štěrkodrti ŠD s rozprostřením a zhutněním, po zhutnění tl. 80 mm</t>
  </si>
  <si>
    <t>Poznámka k položce:
- zpevněné sjezdy</t>
  </si>
  <si>
    <t>69</t>
  </si>
  <si>
    <t>564871116</t>
  </si>
  <si>
    <t>Podklad ze štěrkodrtě ŠD tl. 300 mm</t>
  </si>
  <si>
    <t>-1860211143</t>
  </si>
  <si>
    <t>Podklad ze štěrkodrti ŠD s rozprostřením a zhutněním, po zhutnění tl. 300 mm</t>
  </si>
  <si>
    <t>70</t>
  </si>
  <si>
    <t>564861111</t>
  </si>
  <si>
    <t>Podklad ze štěrkodrtě ŠD tl 200 mm</t>
  </si>
  <si>
    <t>-749689116</t>
  </si>
  <si>
    <t>Podklad ze štěrkodrti ŠD s rozprostřením a zhutněním, po zhutnění tl. 200 mm</t>
  </si>
  <si>
    <t>Poznámka k položce:
ŠD frakce 0/63
včetně zkoušek zkutnění-7ks
dle výkazu výměr z PD</t>
  </si>
  <si>
    <t>"skladba A"  5935,0</t>
  </si>
  <si>
    <t>"skladba B"  145,0</t>
  </si>
  <si>
    <t>71</t>
  </si>
  <si>
    <t>564911411</t>
  </si>
  <si>
    <t>Podklad z asfaltového recyklátu tl 50 mm</t>
  </si>
  <si>
    <t>-854225312</t>
  </si>
  <si>
    <t>Podklad nebo podsyp z asfaltového recyklátu s rozprostřením a zhutněním, po zhutnění tl. 50 mm</t>
  </si>
  <si>
    <t>Poznámka k položce:
- dle výkazu výměr z PD
- skladba B</t>
  </si>
  <si>
    <t>72</t>
  </si>
  <si>
    <t>564952114</t>
  </si>
  <si>
    <t>Podklad z mechanicky zpevněného kameniva MZK tl 180 mm</t>
  </si>
  <si>
    <t>-1762310961</t>
  </si>
  <si>
    <t>Podklad z mechanicky zpevněného kameniva MZK (minerální beton) s rozprostřením a s hutněním, po zhutnění tl. 180 mm</t>
  </si>
  <si>
    <t>Poznámka k položce:
MZK frakce 0/32
včetně zkoušek zhutnění-7ks
dle výkazu výměr z PD
skladba A</t>
  </si>
  <si>
    <t>73</t>
  </si>
  <si>
    <t>577144141</t>
  </si>
  <si>
    <t>Asfaltový beton vrstva obrusná ACO 11 (ABS) tř. I tl 50 mm š přes 3 m z modifikovaného asfaltu</t>
  </si>
  <si>
    <t>329579840</t>
  </si>
  <si>
    <t>Asfaltový beton vrstva obrusná ACO 11 (ABS) s rozprostřením a se zhutněním z modifikovaného asfaltu v pruhu šířky přes 3 m tl. 50 mm</t>
  </si>
  <si>
    <t>74</t>
  </si>
  <si>
    <t>594511111</t>
  </si>
  <si>
    <t>Dlažba z lomového kamene s provedením lože z betonu</t>
  </si>
  <si>
    <t>1905573924</t>
  </si>
  <si>
    <t>Dlažba nebo přídlažba z lomového kamene lomařsky upraveného rigolového v ploše vodorovné nebo ve sklonu tl. do 250 mm, bez vyplnění spár, s provedením lože tl. 100 mm z betonu</t>
  </si>
  <si>
    <t>(2,5+0,8+3,0)*(7,15-4,81)</t>
  </si>
  <si>
    <t>75</t>
  </si>
  <si>
    <t>599632111</t>
  </si>
  <si>
    <t>Vyplnění spár dlažby z lomového kamene MC se zatřením</t>
  </si>
  <si>
    <t>-1054146740</t>
  </si>
  <si>
    <t>Vyplnění spár dlažby (přídlažby) z lomového kamene v jakémkoliv sklonu plochy a jakékoliv tloušťky cementovou maltou se zatřením</t>
  </si>
  <si>
    <t>76</t>
  </si>
  <si>
    <t>597361121</t>
  </si>
  <si>
    <t>Svodnice ocelová typ 120 kotvená do betonu</t>
  </si>
  <si>
    <t>1150653352</t>
  </si>
  <si>
    <t>Svodnice vody ocelová typ 120 kotvená do betonu</t>
  </si>
  <si>
    <t>Poznámka k položce:
žárově zinkovaná
pro třídu zatížení C250
- dle výkazu výměr z PD</t>
  </si>
  <si>
    <t>Trubní vedení</t>
  </si>
  <si>
    <t>77</t>
  </si>
  <si>
    <t>899914112</t>
  </si>
  <si>
    <t>Montáž ocelové chráničky D 219 x 10 mm</t>
  </si>
  <si>
    <t>-1831482693</t>
  </si>
  <si>
    <t>Montáž ocelové chráničky v otevřeném výkopu vnějšího průměru D 219 x 10 mm</t>
  </si>
  <si>
    <t>Poznámka k položce:
- pro VN</t>
  </si>
  <si>
    <t>78</t>
  </si>
  <si>
    <t>140111060</t>
  </si>
  <si>
    <t>trubka ocelová bezešvá hladká jakost 11 353, 219 x 6,3 mm</t>
  </si>
  <si>
    <t>795140561</t>
  </si>
  <si>
    <t>79</t>
  </si>
  <si>
    <t>899914116</t>
  </si>
  <si>
    <t>Montáž ocelové chráničky D 426 x 10 mm</t>
  </si>
  <si>
    <t>-1981790238</t>
  </si>
  <si>
    <t>Montáž ocelové chráničky v otevřeném výkopu vnějšího průměru D 426 x 10 mm</t>
  </si>
  <si>
    <t>Poznámka k položce:
- pro vodovod</t>
  </si>
  <si>
    <t>80</t>
  </si>
  <si>
    <t>140332340</t>
  </si>
  <si>
    <t>trubka ocelová bezešvá hladká  ČSN 425715.01, D426 tl 10,0 mm</t>
  </si>
  <si>
    <t>1920161590</t>
  </si>
  <si>
    <t>trubka ocelová bezešvá hladká ČSN 41 1375.1 D426 tl 8 mm</t>
  </si>
  <si>
    <t>Ostatní konstrukce a práce, bourání</t>
  </si>
  <si>
    <t>81</t>
  </si>
  <si>
    <t>911121111</t>
  </si>
  <si>
    <t>Montáž zábradlí ocelového přichyceného vruty do betonového podkladu</t>
  </si>
  <si>
    <t>1219119100</t>
  </si>
  <si>
    <t>82</t>
  </si>
  <si>
    <t>553970000R</t>
  </si>
  <si>
    <t>Atypické kovové výrobky pozinkované</t>
  </si>
  <si>
    <t>kg</t>
  </si>
  <si>
    <t>951675821</t>
  </si>
  <si>
    <t>83</t>
  </si>
  <si>
    <t>912221111</t>
  </si>
  <si>
    <t>Montáž směrového sloupku silničního ocelového pružného zinkovaného ručním beraněním</t>
  </si>
  <si>
    <t>-1227772443</t>
  </si>
  <si>
    <t>Montáž směrového sloupku ocelového pružného ručním beraněním silničního</t>
  </si>
  <si>
    <t>84</t>
  </si>
  <si>
    <t>404451650</t>
  </si>
  <si>
    <t>sloupek směrový silniční ocelový GS-SF 800</t>
  </si>
  <si>
    <t>1798610848</t>
  </si>
  <si>
    <t>sloupek směrový silniční ocelový</t>
  </si>
  <si>
    <t>Poznámka k položce:
- 1x Z11c
- 1x Z11d</t>
  </si>
  <si>
    <t>85</t>
  </si>
  <si>
    <t>919411141</t>
  </si>
  <si>
    <t>Čelo propustku z betonu prostého se zvýšenými nároky na prostředí pro propustek z trub DN 600 až 800</t>
  </si>
  <si>
    <t>110149778</t>
  </si>
  <si>
    <t>Čelo propustku včetně římsy z betonu prostého se zvýšenými nároky na prostředí, pro propustek z trub DN 600 až 800 mm</t>
  </si>
  <si>
    <t>86</t>
  </si>
  <si>
    <t>919441211</t>
  </si>
  <si>
    <t>Čelo propustku z lomového kamene pro propustek z trub DN 300 až 500</t>
  </si>
  <si>
    <t>1281474340</t>
  </si>
  <si>
    <t>Čelo propustku včetně římsy ze zdiva z lomového kamene, pro propustek z trub DN 300 až 500 mm</t>
  </si>
  <si>
    <t>87</t>
  </si>
  <si>
    <t>919441221</t>
  </si>
  <si>
    <t>Čelo propustku z lomového kamene pro propustek z trub DN 600 až 800</t>
  </si>
  <si>
    <t>-33650051</t>
  </si>
  <si>
    <t>Čelo propustku včetně římsy ze zdiva z lomového kamene, pro propustek z trub DN 600 až 800 mm</t>
  </si>
  <si>
    <t>2+2</t>
  </si>
  <si>
    <t>88</t>
  </si>
  <si>
    <t>919535556R</t>
  </si>
  <si>
    <t>Obetonování trubního propustku betonem se zvýšenými nároky na prostředí tř. C 30/37 XC3, vč. krycí sítě 100/100/8 mm</t>
  </si>
  <si>
    <t>-1687546012</t>
  </si>
  <si>
    <t>Obetonování trubního propustku betonem prostým se zvýšenými nároky na prostředí tř. C 25/30</t>
  </si>
  <si>
    <t>16,0*(1,8+0,92)/2*0,83-16,0*3,14*0,34*0,34</t>
  </si>
  <si>
    <t>14,0*(1,8+0,92)/2*0,83-14,0*3,14*0,15*0,15</t>
  </si>
  <si>
    <t>89</t>
  </si>
  <si>
    <t>919551012R</t>
  </si>
  <si>
    <t>Zřízení propustků z trub plastových DN 300</t>
  </si>
  <si>
    <t>-1202829096</t>
  </si>
  <si>
    <t>Zřízení propustků a hospodářských přejezdů z trub plastových do DN 300</t>
  </si>
  <si>
    <t>90</t>
  </si>
  <si>
    <t>562411100</t>
  </si>
  <si>
    <t>trouba Pecor Optima 8 kPA d = 300 mm</t>
  </si>
  <si>
    <t>1047487620</t>
  </si>
  <si>
    <t>trouba HDPE flexibilní 8 kPA d = 300 mm</t>
  </si>
  <si>
    <t>Poznámka k položce:
trouby s hladkou vnitřní a spirálovitě rýhovanou vnější stěnou. Jsou určeny ke stavbě i sanaci silničních propustků nebo jako chráničky inženýrských sítí na všech třídách pozemních komunikací.</t>
  </si>
  <si>
    <t>14*1,015 'Přepočtené koeficientem množství</t>
  </si>
  <si>
    <t>91</t>
  </si>
  <si>
    <t>919551014</t>
  </si>
  <si>
    <t>Zřízení propustků z trub plastových DN 600</t>
  </si>
  <si>
    <t>-96308827</t>
  </si>
  <si>
    <t>Zřízení propustků a hospodářských přejezdů z trub plastových do DN 600</t>
  </si>
  <si>
    <t>7,2+16</t>
  </si>
  <si>
    <t>92</t>
  </si>
  <si>
    <t>562411130</t>
  </si>
  <si>
    <t>trouba Pecor Optima 8 kPA d = 600 mm</t>
  </si>
  <si>
    <t>1775837703</t>
  </si>
  <si>
    <t>trouba HDPE flexibilní 8 kPA d = 600 mm</t>
  </si>
  <si>
    <t>Poznámka k položce:
trouby s hladkou vnitřní a spirálovitě rýhovanou vnější stěnou</t>
  </si>
  <si>
    <t>23,2*1,015 'Přepočtené koeficientem množství</t>
  </si>
  <si>
    <t>93</t>
  </si>
  <si>
    <t>938902113</t>
  </si>
  <si>
    <t>Čištění příkopů komunikací příkopovým rypadlem objem nánosu do 0,5 m3/m</t>
  </si>
  <si>
    <t>750716276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</si>
  <si>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</si>
  <si>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Poznámka k položce:
- pro nový propustek</t>
  </si>
  <si>
    <t>997</t>
  </si>
  <si>
    <t>Přesun sutě</t>
  </si>
  <si>
    <t>94</t>
  </si>
  <si>
    <t>997013501</t>
  </si>
  <si>
    <t>Odvoz suti a vybouraných hmot na skládku nebo meziskládku do 1 km se složením</t>
  </si>
  <si>
    <t>18250239</t>
  </si>
  <si>
    <t>Odvoz suti a vybouraných hmot na skládku nebo meziskládku se složením, na vzdálenost do 1 km</t>
  </si>
  <si>
    <t>Poznámka k položce:
odvoz na mezideponii</t>
  </si>
  <si>
    <t>95</t>
  </si>
  <si>
    <t>997013509</t>
  </si>
  <si>
    <t>Příplatek k odvozu suti a vybouraných hmot na skládku ZKD 1 km přes 1 km</t>
  </si>
  <si>
    <t>-863544103</t>
  </si>
  <si>
    <t>Odvoz suti a vybouraných hmot na skládku nebo meziskládku se složením, na vzdálenost Příplatek k ceně za každý další i započatý 1 km přes 1 km</t>
  </si>
  <si>
    <t xml:space="preserve">Poznámka k položce:
- skládka Činov 23 km 
</t>
  </si>
  <si>
    <t>9,72*22 'Přepočtené koeficientem množství</t>
  </si>
  <si>
    <t>998</t>
  </si>
  <si>
    <t>Přesun hmot</t>
  </si>
  <si>
    <t>96</t>
  </si>
  <si>
    <t>998225111</t>
  </si>
  <si>
    <t>Přesun hmot pro pozemní komunikace s krytem z kamene, monolitickým betonovým nebo živičným</t>
  </si>
  <si>
    <t>709477161</t>
  </si>
  <si>
    <t>Přesun hmot pro komunikace s krytem z kameniva, monolitickým betonovým nebo živičným dopravní vzdálenost do 200 m jakékoliv délky objektu</t>
  </si>
  <si>
    <t>97</t>
  </si>
  <si>
    <t>998225191</t>
  </si>
  <si>
    <t>Příplatek k přesunu hmot pro pozemní komunikace s krytem z kamene, živičným, betonovým do 1000 m</t>
  </si>
  <si>
    <t>-1264790755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</si>
  <si>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</si>
  <si>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</si>
  <si>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</si>
  <si>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02</t>
  </si>
  <si>
    <t>Geodetické práce</t>
  </si>
  <si>
    <t>98</t>
  </si>
  <si>
    <t>012103001</t>
  </si>
  <si>
    <t>Geodetické práce před výstavbou</t>
  </si>
  <si>
    <t>Kč</t>
  </si>
  <si>
    <t>1024</t>
  </si>
  <si>
    <t>-291681779</t>
  </si>
  <si>
    <t>Geodetické práce před výstavbou-vytyčení stavby dle projektu v souřadnicích S-JTSK, včetně vytyčovacího náčrtu a zápisu o předání vytyčených bodů</t>
  </si>
  <si>
    <t>Poznámka k položce:
Vytyčení stavby dle projektu v souřadnicích S-JTKS, včetně vytyčovacího náčrtu a zápisu o předání vytyčených bodů</t>
  </si>
  <si>
    <t>99</t>
  </si>
  <si>
    <t>012103002</t>
  </si>
  <si>
    <t>Vytyčení stávajících inženýrských sítí</t>
  </si>
  <si>
    <t>1824945645</t>
  </si>
  <si>
    <t>Geodetické práce před výstavbou-vytyčení stávajících inženýrských sítí</t>
  </si>
  <si>
    <t>012203001</t>
  </si>
  <si>
    <t>Geodetické práce při provádění stavby</t>
  </si>
  <si>
    <t>923191852</t>
  </si>
  <si>
    <t>101</t>
  </si>
  <si>
    <t>012303002</t>
  </si>
  <si>
    <t>Zaměření skutečného provedení stavby</t>
  </si>
  <si>
    <t>-1808727447</t>
  </si>
  <si>
    <t>Geodetické práce po výstavbě-zaměření skutečného provedení stavby (všech stavebních i inženýrských objektů), geometrický plán komunikací, inženýrských sítí,schodiště</t>
  </si>
  <si>
    <t>03</t>
  </si>
  <si>
    <t>Projektová dokumentace</t>
  </si>
  <si>
    <t>102</t>
  </si>
  <si>
    <t>013244001</t>
  </si>
  <si>
    <t>Realizační dokumentace stavby</t>
  </si>
  <si>
    <t>-1940229213</t>
  </si>
  <si>
    <t xml:space="preserve">Realizační dokumentace stavby </t>
  </si>
  <si>
    <t>Poznámka k položce:
Zpracování v požadované formě a rozsahu nutném pro provedení díla, předání zadavateli 1x v tištěné podobě a 1x v digitální podobě</t>
  </si>
  <si>
    <t>04</t>
  </si>
  <si>
    <t>Příprava a zařízení staveniště</t>
  </si>
  <si>
    <t>103</t>
  </si>
  <si>
    <t>032002001</t>
  </si>
  <si>
    <t>Náklady na zřízení a provoz staveniště</t>
  </si>
  <si>
    <t>-1032897531</t>
  </si>
  <si>
    <t>Náklady na zřízení a provoz staveniště-bunkoviště, vybavení BOZP, elektrocentrála, energie spojené s realizací stavebních a inženýrských objektů</t>
  </si>
  <si>
    <t>05</t>
  </si>
  <si>
    <t>Všeobecné práce</t>
  </si>
  <si>
    <t>104</t>
  </si>
  <si>
    <t>032002005</t>
  </si>
  <si>
    <t>Náklady na předání stavby, kolaudaci, pořízení fotodokumentace, BOZP a ostatní náklady vyplývající z obchodních podmínek jinde neuvedené</t>
  </si>
  <si>
    <t>1275782720</t>
  </si>
  <si>
    <t>06</t>
  </si>
  <si>
    <t>Publicita projektu</t>
  </si>
  <si>
    <t>105</t>
  </si>
  <si>
    <t>04540001</t>
  </si>
  <si>
    <t>1254664139</t>
  </si>
  <si>
    <t>Poznámka k položce:
Včetně povinných prvků publicity, informace o projektu a financování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</si>
  <si>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</si>
  <si>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</si>
  <si>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</si>
  <si>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</si>
  <si>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</si>
  <si>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</si>
  <si>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</si>
  <si>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</si>
  <si>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</si>
  <si>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</si>
  <si>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</si>
  <si>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</si>
  <si>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</si>
  <si>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</si>
  <si>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</si>
  <si>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</si>
  <si>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</si>
  <si>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</si>
  <si>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</si>
  <si>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</si>
  <si>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</si>
  <si>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</si>
  <si>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</si>
  <si>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</si>
  <si>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</si>
  <si>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</si>
  <si>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</si>
  <si>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</si>
  <si>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</si>
  <si>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</si>
  <si>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</si>
  <si>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</si>
  <si>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</si>
  <si>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</si>
  <si>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</si>
  <si>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</si>
  <si>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</si>
  <si>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</si>
  <si>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</si>
  <si>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</si>
  <si>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</si>
  <si>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</si>
  <si>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</si>
  <si>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</si>
  <si>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</si>
  <si>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</si>
  <si>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</si>
  <si>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</si>
  <si>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</si>
  <si>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</si>
  <si>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</si>
  <si>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</si>
  <si>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</si>
  <si>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</si>
  <si>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</si>
  <si>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</si>
  <si>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</si>
  <si>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</si>
  <si>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</si>
  <si>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</si>
  <si>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</si>
  <si>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</si>
  <si>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</si>
  <si>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</si>
  <si>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</si>
  <si>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</si>
  <si>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</si>
  <si>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</si>
  <si>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</si>
  <si>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</si>
  <si>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</si>
  <si>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</si>
  <si>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</si>
  <si>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</si>
  <si>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</si>
  <si>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</si>
  <si>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</si>
  <si>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</si>
  <si>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</si>
  <si>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</si>
  <si>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</si>
  <si>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</si>
  <si>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</si>
  <si>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</si>
  <si>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</si>
  <si>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</si>
  <si>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</si>
  <si>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</si>
  <si>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</si>
  <si>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</si>
  <si>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</si>
  <si>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</si>
  <si>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</si>
  <si>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</si>
  <si>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</si>
  <si>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</si>
  <si>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</si>
  <si>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</si>
  <si>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</si>
  <si>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</si>
  <si>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</si>
  <si>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</si>
  <si>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</si>
  <si>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</si>
  <si>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</si>
  <si>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</si>
  <si>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</si>
  <si>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</si>
  <si>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</si>
  <si>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</si>
  <si>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</si>
  <si>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</si>
  <si>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</si>
  <si>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</si>
  <si>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</si>
  <si>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</si>
  <si>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</si>
  <si>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</si>
  <si>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</si>
  <si>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</si>
  <si>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</si>
  <si>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</si>
  <si>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</si>
  <si>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</si>
  <si>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</si>
  <si>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</si>
  <si>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</si>
  <si>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</si>
  <si>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</si>
  <si>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</si>
  <si>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</si>
  <si>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</si>
  <si>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</si>
  <si>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</si>
  <si>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</si>
  <si>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</si>
  <si>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</si>
  <si>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</si>
  <si>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</si>
  <si>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</si>
  <si>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</si>
  <si>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</si>
  <si>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</si>
  <si>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</si>
  <si>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</si>
  <si>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</si>
  <si>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</si>
  <si>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</si>
  <si>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</si>
  <si>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</si>
  <si>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</si>
  <si>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</si>
  <si>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</si>
  <si>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</si>
  <si>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</si>
  <si>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</si>
  <si>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</si>
  <si>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</si>
  <si>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</si>
  <si>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</si>
  <si>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</si>
  <si>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</si>
  <si>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</si>
  <si>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</si>
  <si>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</si>
  <si>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</si>
  <si>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</si>
  <si>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</si>
  <si>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</si>
  <si>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</si>
  <si>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</si>
  <si>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</si>
  <si>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</si>
  <si>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</si>
  <si>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</si>
  <si>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</si>
  <si>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</si>
  <si>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</si>
  <si>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</si>
  <si>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</si>
  <si>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</si>
  <si>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</si>
  <si>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</si>
  <si>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Dodávka a instalace velkoplošného informačního panelu</t>
  </si>
  <si>
    <t>10,5/0,175</t>
  </si>
  <si>
    <t>VPC2</t>
  </si>
  <si>
    <t>Poznámka k položce:
Náklady na zřízení a provoz staveniště-bunkoviště, vybavení BOZP, elektrocentrála, energie spojené s realizací stavebních a inženýrských objektů, dopravní opatření</t>
  </si>
  <si>
    <t>2*5</t>
  </si>
  <si>
    <t>10*20</t>
  </si>
  <si>
    <t>Buk lesní (Fagus sylvatica) 150 - 200 cm, ZB</t>
  </si>
  <si>
    <t>026504520</t>
  </si>
  <si>
    <t>Česká Republika - Státní pozemkový úřad pro Karlovarský kraj</t>
  </si>
  <si>
    <t>Vedlejší polní cesta 2N v k.ú. Radyně (objekt 5B)</t>
  </si>
  <si>
    <t>Vedlejší polní cesty v katastrálním území Radyně</t>
  </si>
  <si>
    <t>Soupis prací je sestaven za využití položek Cenové soustavy ÚRS 2017 01.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
_x000D__x000D_
Jména výrobců a obchodní názvy u položek jsou pouze informativní, uvedené jako reference technických parametrů,_x000D__x000D_
vzájemné kompatibility zařízení a dostupnosti odborného servisu. Lze použít výrobky ekvivalentních vlastností jiných výrobců._x000D__x000D_
_x000D__x000D_
Nedílnou součástí Rozpočtu a Výkazu výměr je projektová dokumentace. Nabídkové ceny mohou být vytvářeny dle Výkazu výměr pouze s projektem a jeho Výkazem výměr._x000D_</t>
  </si>
  <si>
    <t>PONTIKA s.r.o., Cilka Janoušková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</si>
</sst>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3" borderId="0" xfId="0" applyFill="1" applyProtection="1"/>
    <xf numFmtId="0" fontId="30" fillId="3" borderId="0" xfId="1" applyFont="1" applyFill="1" applyAlignment="1" applyProtection="1">
      <alignment vertical="center"/>
    </xf>
    <xf numFmtId="0" fontId="48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0" borderId="28" xfId="0" applyFont="1" applyBorder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I11" sqref="AI11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299" t="s">
        <v>8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S4" s="23" t="s">
        <v>14</v>
      </c>
    </row>
    <row r="5" spans="1:74" ht="14.45" customHeight="1">
      <c r="B5" s="27"/>
      <c r="C5" s="28"/>
      <c r="D5" s="32" t="s">
        <v>15</v>
      </c>
      <c r="E5" s="28"/>
      <c r="F5" s="28"/>
      <c r="G5" s="28"/>
      <c r="H5" s="28"/>
      <c r="I5" s="28"/>
      <c r="J5" s="28"/>
      <c r="K5" s="285" t="s">
        <v>16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"/>
      <c r="AQ5" s="30"/>
      <c r="BS5" s="23" t="s">
        <v>9</v>
      </c>
    </row>
    <row r="6" spans="1:74" ht="18">
      <c r="B6" s="27"/>
      <c r="C6" s="28"/>
      <c r="D6" s="34" t="s">
        <v>17</v>
      </c>
      <c r="E6" s="28"/>
      <c r="F6" s="28"/>
      <c r="G6" s="28"/>
      <c r="H6" s="28"/>
      <c r="I6" s="28"/>
      <c r="J6" s="28"/>
      <c r="K6" s="287" t="s">
        <v>937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"/>
      <c r="AQ6" s="30"/>
      <c r="BS6" s="23" t="s">
        <v>18</v>
      </c>
    </row>
    <row r="7" spans="1:74" ht="14.45" customHeight="1">
      <c r="B7" s="27"/>
      <c r="C7" s="28"/>
      <c r="D7" s="35" t="s">
        <v>19</v>
      </c>
      <c r="E7" s="28"/>
      <c r="F7" s="28"/>
      <c r="G7" s="28"/>
      <c r="H7" s="28"/>
      <c r="I7" s="28"/>
      <c r="J7" s="28"/>
      <c r="K7" s="33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5" t="s">
        <v>20</v>
      </c>
      <c r="AL7" s="28"/>
      <c r="AM7" s="28"/>
      <c r="AN7" s="33" t="s">
        <v>5</v>
      </c>
      <c r="AO7" s="28"/>
      <c r="AP7" s="28"/>
      <c r="AQ7" s="30"/>
      <c r="BS7" s="23" t="s">
        <v>21</v>
      </c>
    </row>
    <row r="8" spans="1:74" ht="14.45" customHeight="1">
      <c r="B8" s="27"/>
      <c r="C8" s="28"/>
      <c r="D8" s="35" t="s">
        <v>22</v>
      </c>
      <c r="E8" s="28"/>
      <c r="F8" s="28"/>
      <c r="G8" s="28"/>
      <c r="H8" s="28"/>
      <c r="I8" s="28"/>
      <c r="J8" s="28"/>
      <c r="K8" s="33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5" t="s">
        <v>24</v>
      </c>
      <c r="AL8" s="28"/>
      <c r="AM8" s="28"/>
      <c r="AN8" s="33" t="s">
        <v>25</v>
      </c>
      <c r="AO8" s="28"/>
      <c r="AP8" s="28"/>
      <c r="AQ8" s="30"/>
      <c r="BS8" s="23" t="s">
        <v>26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S9" s="23" t="s">
        <v>27</v>
      </c>
    </row>
    <row r="10" spans="1:74" ht="14.45" customHeight="1">
      <c r="B10" s="27"/>
      <c r="C10" s="28"/>
      <c r="D10" s="35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5" t="s">
        <v>29</v>
      </c>
      <c r="AL10" s="28"/>
      <c r="AM10" s="28"/>
      <c r="AN10" s="33" t="s">
        <v>5</v>
      </c>
      <c r="AO10" s="28"/>
      <c r="AP10" s="28"/>
      <c r="AQ10" s="30"/>
      <c r="BS10" s="23" t="s">
        <v>18</v>
      </c>
    </row>
    <row r="11" spans="1:74" ht="18.399999999999999" customHeight="1">
      <c r="B11" s="27"/>
      <c r="C11" s="28"/>
      <c r="D11" s="28"/>
      <c r="E11" s="284" t="s">
        <v>935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5" t="s">
        <v>31</v>
      </c>
      <c r="AL11" s="28"/>
      <c r="AM11" s="28"/>
      <c r="AN11" s="33" t="s">
        <v>5</v>
      </c>
      <c r="AO11" s="28"/>
      <c r="AP11" s="28"/>
      <c r="AQ11" s="30"/>
      <c r="BS11" s="23" t="s">
        <v>18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S12" s="23" t="s">
        <v>18</v>
      </c>
    </row>
    <row r="13" spans="1:74" ht="14.45" customHeight="1">
      <c r="B13" s="27"/>
      <c r="C13" s="28"/>
      <c r="D13" s="35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5" t="s">
        <v>29</v>
      </c>
      <c r="AL13" s="28"/>
      <c r="AM13" s="28"/>
      <c r="AN13" s="33" t="s">
        <v>5</v>
      </c>
      <c r="AO13" s="28"/>
      <c r="AP13" s="28"/>
      <c r="AQ13" s="30"/>
      <c r="BS13" s="23" t="s">
        <v>18</v>
      </c>
    </row>
    <row r="14" spans="1:74" ht="15">
      <c r="B14" s="27"/>
      <c r="C14" s="28"/>
      <c r="D14" s="28"/>
      <c r="E14" s="33" t="s">
        <v>33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5" t="s">
        <v>31</v>
      </c>
      <c r="AL14" s="28"/>
      <c r="AM14" s="28"/>
      <c r="AN14" s="33" t="s">
        <v>5</v>
      </c>
      <c r="AO14" s="28"/>
      <c r="AP14" s="28"/>
      <c r="AQ14" s="30"/>
      <c r="BS14" s="23" t="s">
        <v>18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S15" s="23" t="s">
        <v>6</v>
      </c>
    </row>
    <row r="16" spans="1:74" ht="14.45" customHeight="1">
      <c r="B16" s="27"/>
      <c r="C16" s="28"/>
      <c r="D16" s="35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5" t="s">
        <v>29</v>
      </c>
      <c r="AL16" s="28"/>
      <c r="AM16" s="28"/>
      <c r="AN16" s="33" t="s">
        <v>5</v>
      </c>
      <c r="AO16" s="28"/>
      <c r="AP16" s="28"/>
      <c r="AQ16" s="30"/>
      <c r="BS16" s="23" t="s">
        <v>6</v>
      </c>
    </row>
    <row r="17" spans="2:71" ht="18.399999999999999" customHeight="1">
      <c r="B17" s="27"/>
      <c r="C17" s="28"/>
      <c r="D17" s="28"/>
      <c r="E17" s="33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5" t="s">
        <v>31</v>
      </c>
      <c r="AL17" s="28"/>
      <c r="AM17" s="28"/>
      <c r="AN17" s="33" t="s">
        <v>5</v>
      </c>
      <c r="AO17" s="28"/>
      <c r="AP17" s="28"/>
      <c r="AQ17" s="30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S18" s="23" t="s">
        <v>9</v>
      </c>
    </row>
    <row r="19" spans="2:71" ht="14.45" customHeight="1">
      <c r="B19" s="27"/>
      <c r="C19" s="28"/>
      <c r="D19" s="35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S19" s="23" t="s">
        <v>9</v>
      </c>
    </row>
    <row r="20" spans="2:71" ht="132" customHeight="1">
      <c r="B20" s="27"/>
      <c r="C20" s="28"/>
      <c r="D20" s="28"/>
      <c r="E20" s="288" t="s">
        <v>38</v>
      </c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8"/>
      <c r="AP20" s="28"/>
      <c r="AQ20" s="3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</row>
    <row r="22" spans="2:71" ht="6.95" customHeight="1">
      <c r="B22" s="27"/>
      <c r="C22" s="2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/>
      <c r="AQ22" s="30"/>
    </row>
    <row r="23" spans="2:71" s="1" customFormat="1" ht="25.9" customHeight="1">
      <c r="B23" s="37"/>
      <c r="C23" s="38"/>
      <c r="D23" s="39" t="s">
        <v>39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89">
        <f>ROUND(AG51,2)</f>
        <v>0</v>
      </c>
      <c r="AL23" s="290"/>
      <c r="AM23" s="290"/>
      <c r="AN23" s="290"/>
      <c r="AO23" s="290"/>
      <c r="AP23" s="38"/>
      <c r="AQ23" s="4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1" t="s">
        <v>40</v>
      </c>
      <c r="M25" s="291"/>
      <c r="N25" s="291"/>
      <c r="O25" s="291"/>
      <c r="P25" s="38"/>
      <c r="Q25" s="38"/>
      <c r="R25" s="38"/>
      <c r="S25" s="38"/>
      <c r="T25" s="38"/>
      <c r="U25" s="38"/>
      <c r="V25" s="38"/>
      <c r="W25" s="291" t="s">
        <v>41</v>
      </c>
      <c r="X25" s="291"/>
      <c r="Y25" s="291"/>
      <c r="Z25" s="291"/>
      <c r="AA25" s="291"/>
      <c r="AB25" s="291"/>
      <c r="AC25" s="291"/>
      <c r="AD25" s="291"/>
      <c r="AE25" s="291"/>
      <c r="AF25" s="38"/>
      <c r="AG25" s="38"/>
      <c r="AH25" s="38"/>
      <c r="AI25" s="38"/>
      <c r="AJ25" s="38"/>
      <c r="AK25" s="291" t="s">
        <v>42</v>
      </c>
      <c r="AL25" s="291"/>
      <c r="AM25" s="291"/>
      <c r="AN25" s="291"/>
      <c r="AO25" s="291"/>
      <c r="AP25" s="38"/>
      <c r="AQ25" s="41"/>
    </row>
    <row r="26" spans="2:71" s="2" customFormat="1" ht="14.45" customHeight="1">
      <c r="B26" s="43"/>
      <c r="C26" s="44"/>
      <c r="D26" s="45" t="s">
        <v>43</v>
      </c>
      <c r="E26" s="44"/>
      <c r="F26" s="45" t="s">
        <v>44</v>
      </c>
      <c r="G26" s="44"/>
      <c r="H26" s="44"/>
      <c r="I26" s="44"/>
      <c r="J26" s="44"/>
      <c r="K26" s="44"/>
      <c r="L26" s="292">
        <v>0.21</v>
      </c>
      <c r="M26" s="293"/>
      <c r="N26" s="293"/>
      <c r="O26" s="293"/>
      <c r="P26" s="44"/>
      <c r="Q26" s="44"/>
      <c r="R26" s="44"/>
      <c r="S26" s="44"/>
      <c r="T26" s="44"/>
      <c r="U26" s="44"/>
      <c r="V26" s="44"/>
      <c r="W26" s="294">
        <f>ROUND(AZ51,2)</f>
        <v>0</v>
      </c>
      <c r="X26" s="293"/>
      <c r="Y26" s="293"/>
      <c r="Z26" s="293"/>
      <c r="AA26" s="293"/>
      <c r="AB26" s="293"/>
      <c r="AC26" s="293"/>
      <c r="AD26" s="293"/>
      <c r="AE26" s="293"/>
      <c r="AF26" s="44"/>
      <c r="AG26" s="44"/>
      <c r="AH26" s="44"/>
      <c r="AI26" s="44"/>
      <c r="AJ26" s="44"/>
      <c r="AK26" s="294">
        <f>ROUND(AV51,2)</f>
        <v>0</v>
      </c>
      <c r="AL26" s="293"/>
      <c r="AM26" s="293"/>
      <c r="AN26" s="293"/>
      <c r="AO26" s="293"/>
      <c r="AP26" s="44"/>
      <c r="AQ26" s="46"/>
    </row>
    <row r="27" spans="2:71" s="2" customFormat="1" ht="14.45" customHeight="1">
      <c r="B27" s="43"/>
      <c r="C27" s="44"/>
      <c r="D27" s="44"/>
      <c r="E27" s="44"/>
      <c r="F27" s="45" t="s">
        <v>45</v>
      </c>
      <c r="G27" s="44"/>
      <c r="H27" s="44"/>
      <c r="I27" s="44"/>
      <c r="J27" s="44"/>
      <c r="K27" s="44"/>
      <c r="L27" s="292">
        <v>0.15</v>
      </c>
      <c r="M27" s="293"/>
      <c r="N27" s="293"/>
      <c r="O27" s="293"/>
      <c r="P27" s="44"/>
      <c r="Q27" s="44"/>
      <c r="R27" s="44"/>
      <c r="S27" s="44"/>
      <c r="T27" s="44"/>
      <c r="U27" s="44"/>
      <c r="V27" s="44"/>
      <c r="W27" s="294">
        <f>ROUND(BA51,2)</f>
        <v>0</v>
      </c>
      <c r="X27" s="293"/>
      <c r="Y27" s="293"/>
      <c r="Z27" s="293"/>
      <c r="AA27" s="293"/>
      <c r="AB27" s="293"/>
      <c r="AC27" s="293"/>
      <c r="AD27" s="293"/>
      <c r="AE27" s="293"/>
      <c r="AF27" s="44"/>
      <c r="AG27" s="44"/>
      <c r="AH27" s="44"/>
      <c r="AI27" s="44"/>
      <c r="AJ27" s="44"/>
      <c r="AK27" s="294">
        <f>ROUND(AW51,2)</f>
        <v>0</v>
      </c>
      <c r="AL27" s="293"/>
      <c r="AM27" s="293"/>
      <c r="AN27" s="293"/>
      <c r="AO27" s="293"/>
      <c r="AP27" s="44"/>
      <c r="AQ27" s="46"/>
    </row>
    <row r="28" spans="2:71" s="2" customFormat="1" ht="14.45" hidden="1" customHeight="1">
      <c r="B28" s="43"/>
      <c r="C28" s="44"/>
      <c r="D28" s="44"/>
      <c r="E28" s="44"/>
      <c r="F28" s="45" t="s">
        <v>46</v>
      </c>
      <c r="G28" s="44"/>
      <c r="H28" s="44"/>
      <c r="I28" s="44"/>
      <c r="J28" s="44"/>
      <c r="K28" s="44"/>
      <c r="L28" s="292">
        <v>0.21</v>
      </c>
      <c r="M28" s="293"/>
      <c r="N28" s="293"/>
      <c r="O28" s="293"/>
      <c r="P28" s="44"/>
      <c r="Q28" s="44"/>
      <c r="R28" s="44"/>
      <c r="S28" s="44"/>
      <c r="T28" s="44"/>
      <c r="U28" s="44"/>
      <c r="V28" s="44"/>
      <c r="W28" s="294">
        <f>ROUND(BB51,2)</f>
        <v>0</v>
      </c>
      <c r="X28" s="293"/>
      <c r="Y28" s="293"/>
      <c r="Z28" s="293"/>
      <c r="AA28" s="293"/>
      <c r="AB28" s="293"/>
      <c r="AC28" s="293"/>
      <c r="AD28" s="293"/>
      <c r="AE28" s="293"/>
      <c r="AF28" s="44"/>
      <c r="AG28" s="44"/>
      <c r="AH28" s="44"/>
      <c r="AI28" s="44"/>
      <c r="AJ28" s="44"/>
      <c r="AK28" s="294">
        <v>0</v>
      </c>
      <c r="AL28" s="293"/>
      <c r="AM28" s="293"/>
      <c r="AN28" s="293"/>
      <c r="AO28" s="293"/>
      <c r="AP28" s="44"/>
      <c r="AQ28" s="46"/>
    </row>
    <row r="29" spans="2:71" s="2" customFormat="1" ht="14.45" hidden="1" customHeight="1">
      <c r="B29" s="43"/>
      <c r="C29" s="44"/>
      <c r="D29" s="44"/>
      <c r="E29" s="44"/>
      <c r="F29" s="45" t="s">
        <v>47</v>
      </c>
      <c r="G29" s="44"/>
      <c r="H29" s="44"/>
      <c r="I29" s="44"/>
      <c r="J29" s="44"/>
      <c r="K29" s="44"/>
      <c r="L29" s="292">
        <v>0.15</v>
      </c>
      <c r="M29" s="293"/>
      <c r="N29" s="293"/>
      <c r="O29" s="293"/>
      <c r="P29" s="44"/>
      <c r="Q29" s="44"/>
      <c r="R29" s="44"/>
      <c r="S29" s="44"/>
      <c r="T29" s="44"/>
      <c r="U29" s="44"/>
      <c r="V29" s="44"/>
      <c r="W29" s="294">
        <f>ROUND(BC51,2)</f>
        <v>0</v>
      </c>
      <c r="X29" s="293"/>
      <c r="Y29" s="293"/>
      <c r="Z29" s="293"/>
      <c r="AA29" s="293"/>
      <c r="AB29" s="293"/>
      <c r="AC29" s="293"/>
      <c r="AD29" s="293"/>
      <c r="AE29" s="293"/>
      <c r="AF29" s="44"/>
      <c r="AG29" s="44"/>
      <c r="AH29" s="44"/>
      <c r="AI29" s="44"/>
      <c r="AJ29" s="44"/>
      <c r="AK29" s="294">
        <v>0</v>
      </c>
      <c r="AL29" s="293"/>
      <c r="AM29" s="293"/>
      <c r="AN29" s="293"/>
      <c r="AO29" s="293"/>
      <c r="AP29" s="44"/>
      <c r="AQ29" s="46"/>
    </row>
    <row r="30" spans="2:71" s="2" customFormat="1" ht="14.45" hidden="1" customHeight="1">
      <c r="B30" s="43"/>
      <c r="C30" s="44"/>
      <c r="D30" s="44"/>
      <c r="E30" s="44"/>
      <c r="F30" s="45" t="s">
        <v>48</v>
      </c>
      <c r="G30" s="44"/>
      <c r="H30" s="44"/>
      <c r="I30" s="44"/>
      <c r="J30" s="44"/>
      <c r="K30" s="44"/>
      <c r="L30" s="292">
        <v>0</v>
      </c>
      <c r="M30" s="293"/>
      <c r="N30" s="293"/>
      <c r="O30" s="293"/>
      <c r="P30" s="44"/>
      <c r="Q30" s="44"/>
      <c r="R30" s="44"/>
      <c r="S30" s="44"/>
      <c r="T30" s="44"/>
      <c r="U30" s="44"/>
      <c r="V30" s="44"/>
      <c r="W30" s="294">
        <f>ROUND(BD51,2)</f>
        <v>0</v>
      </c>
      <c r="X30" s="293"/>
      <c r="Y30" s="293"/>
      <c r="Z30" s="293"/>
      <c r="AA30" s="293"/>
      <c r="AB30" s="293"/>
      <c r="AC30" s="293"/>
      <c r="AD30" s="293"/>
      <c r="AE30" s="293"/>
      <c r="AF30" s="44"/>
      <c r="AG30" s="44"/>
      <c r="AH30" s="44"/>
      <c r="AI30" s="44"/>
      <c r="AJ30" s="44"/>
      <c r="AK30" s="294">
        <v>0</v>
      </c>
      <c r="AL30" s="293"/>
      <c r="AM30" s="293"/>
      <c r="AN30" s="293"/>
      <c r="AO30" s="293"/>
      <c r="AP30" s="44"/>
      <c r="AQ30" s="4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>
      <c r="B32" s="37"/>
      <c r="C32" s="47"/>
      <c r="D32" s="48" t="s">
        <v>49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50</v>
      </c>
      <c r="U32" s="49"/>
      <c r="V32" s="49"/>
      <c r="W32" s="49"/>
      <c r="X32" s="295" t="s">
        <v>51</v>
      </c>
      <c r="Y32" s="296"/>
      <c r="Z32" s="296"/>
      <c r="AA32" s="296"/>
      <c r="AB32" s="296"/>
      <c r="AC32" s="49"/>
      <c r="AD32" s="49"/>
      <c r="AE32" s="49"/>
      <c r="AF32" s="49"/>
      <c r="AG32" s="49"/>
      <c r="AH32" s="49"/>
      <c r="AI32" s="49"/>
      <c r="AJ32" s="49"/>
      <c r="AK32" s="297">
        <f>SUM(AK23:AK30)</f>
        <v>0</v>
      </c>
      <c r="AL32" s="296"/>
      <c r="AM32" s="296"/>
      <c r="AN32" s="296"/>
      <c r="AO32" s="298"/>
      <c r="AP32" s="47"/>
      <c r="AQ32" s="5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52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15</v>
      </c>
      <c r="L41" s="3" t="str">
        <f>K5</f>
        <v>2017-39</v>
      </c>
      <c r="AR41" s="58"/>
    </row>
    <row r="42" spans="2:56" s="4" customFormat="1" ht="18">
      <c r="B42" s="60"/>
      <c r="C42" s="61" t="s">
        <v>17</v>
      </c>
      <c r="L42" s="306" t="str">
        <f>K6</f>
        <v>Vedlejší polní cesty v katastrálním území Radyně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22</v>
      </c>
      <c r="L44" s="62" t="str">
        <f>IF(K8="","",K8)</f>
        <v>Radyně</v>
      </c>
      <c r="AI44" s="59" t="s">
        <v>24</v>
      </c>
      <c r="AM44" s="308" t="str">
        <f>IF(AN8= "","",AN8)</f>
        <v>19.6.2017</v>
      </c>
      <c r="AN44" s="308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28</v>
      </c>
      <c r="L46" s="3" t="str">
        <f>IF(E11= "","",E11)</f>
        <v>Česká Republika - Státní pozemkový úřad pro Karlovarský kraj</v>
      </c>
      <c r="AI46" s="59" t="s">
        <v>34</v>
      </c>
      <c r="AM46" s="309" t="str">
        <f>IF(E17="","",E17)</f>
        <v>PONTIKA s.r.o.</v>
      </c>
      <c r="AN46" s="309"/>
      <c r="AO46" s="309"/>
      <c r="AP46" s="309"/>
      <c r="AR46" s="37"/>
      <c r="AS46" s="310" t="s">
        <v>53</v>
      </c>
      <c r="AT46" s="311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32</v>
      </c>
      <c r="L47" s="3" t="str">
        <f>IF(E14="","",E14)</f>
        <v xml:space="preserve"> </v>
      </c>
      <c r="AR47" s="37"/>
      <c r="AS47" s="312"/>
      <c r="AT47" s="313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312"/>
      <c r="AT48" s="313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314" t="s">
        <v>54</v>
      </c>
      <c r="D49" s="315"/>
      <c r="E49" s="315"/>
      <c r="F49" s="315"/>
      <c r="G49" s="315"/>
      <c r="H49" s="67"/>
      <c r="I49" s="316" t="s">
        <v>55</v>
      </c>
      <c r="J49" s="315"/>
      <c r="K49" s="315"/>
      <c r="L49" s="315"/>
      <c r="M49" s="315"/>
      <c r="N49" s="315"/>
      <c r="O49" s="315"/>
      <c r="P49" s="315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7" t="s">
        <v>56</v>
      </c>
      <c r="AH49" s="315"/>
      <c r="AI49" s="315"/>
      <c r="AJ49" s="315"/>
      <c r="AK49" s="315"/>
      <c r="AL49" s="315"/>
      <c r="AM49" s="315"/>
      <c r="AN49" s="316" t="s">
        <v>57</v>
      </c>
      <c r="AO49" s="315"/>
      <c r="AP49" s="315"/>
      <c r="AQ49" s="68" t="s">
        <v>58</v>
      </c>
      <c r="AR49" s="37"/>
      <c r="AS49" s="69" t="s">
        <v>59</v>
      </c>
      <c r="AT49" s="70" t="s">
        <v>60</v>
      </c>
      <c r="AU49" s="70" t="s">
        <v>61</v>
      </c>
      <c r="AV49" s="70" t="s">
        <v>62</v>
      </c>
      <c r="AW49" s="70" t="s">
        <v>63</v>
      </c>
      <c r="AX49" s="70" t="s">
        <v>64</v>
      </c>
      <c r="AY49" s="70" t="s">
        <v>65</v>
      </c>
      <c r="AZ49" s="70" t="s">
        <v>66</v>
      </c>
      <c r="BA49" s="70" t="s">
        <v>67</v>
      </c>
      <c r="BB49" s="70" t="s">
        <v>68</v>
      </c>
      <c r="BC49" s="70" t="s">
        <v>69</v>
      </c>
      <c r="BD49" s="71" t="s">
        <v>70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71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5229.4837100000004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72</v>
      </c>
      <c r="BT51" s="61" t="s">
        <v>73</v>
      </c>
      <c r="BU51" s="80" t="s">
        <v>74</v>
      </c>
      <c r="BV51" s="61" t="s">
        <v>75</v>
      </c>
      <c r="BW51" s="61" t="s">
        <v>7</v>
      </c>
      <c r="BX51" s="61" t="s">
        <v>76</v>
      </c>
      <c r="CL51" s="61" t="s">
        <v>5</v>
      </c>
    </row>
    <row r="52" spans="1:91" s="5" customFormat="1" ht="20.45" customHeight="1">
      <c r="A52" s="81" t="s">
        <v>77</v>
      </c>
      <c r="B52" s="82"/>
      <c r="C52" s="83"/>
      <c r="D52" s="303" t="s">
        <v>78</v>
      </c>
      <c r="E52" s="303"/>
      <c r="F52" s="303"/>
      <c r="G52" s="303"/>
      <c r="H52" s="303"/>
      <c r="I52" s="84"/>
      <c r="J52" s="303" t="s">
        <v>929</v>
      </c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01">
        <f>'01 - VPC2'!J27</f>
        <v>0</v>
      </c>
      <c r="AH52" s="302"/>
      <c r="AI52" s="302"/>
      <c r="AJ52" s="302"/>
      <c r="AK52" s="302"/>
      <c r="AL52" s="302"/>
      <c r="AM52" s="302"/>
      <c r="AN52" s="301">
        <f>SUM(AG52,AT52)</f>
        <v>0</v>
      </c>
      <c r="AO52" s="302"/>
      <c r="AP52" s="302"/>
      <c r="AQ52" s="85" t="s">
        <v>79</v>
      </c>
      <c r="AR52" s="82"/>
      <c r="AS52" s="86">
        <v>0</v>
      </c>
      <c r="AT52" s="87">
        <f>ROUND(SUM(AV52:AW52),2)</f>
        <v>0</v>
      </c>
      <c r="AU52" s="88">
        <f>'01 - VPC2'!P92</f>
        <v>5229.4837120000011</v>
      </c>
      <c r="AV52" s="87">
        <f>'01 - VPC2'!J30</f>
        <v>0</v>
      </c>
      <c r="AW52" s="87">
        <f>'01 - VPC2'!J31</f>
        <v>0</v>
      </c>
      <c r="AX52" s="87">
        <f>'01 - VPC2'!J32</f>
        <v>0</v>
      </c>
      <c r="AY52" s="87">
        <f>'01 - VPC2'!J33</f>
        <v>0</v>
      </c>
      <c r="AZ52" s="87">
        <f>'01 - VPC2'!F30</f>
        <v>0</v>
      </c>
      <c r="BA52" s="87">
        <f>'01 - VPC2'!F31</f>
        <v>0</v>
      </c>
      <c r="BB52" s="87">
        <f>'01 - VPC2'!F32</f>
        <v>0</v>
      </c>
      <c r="BC52" s="87">
        <f>'01 - VPC2'!F33</f>
        <v>0</v>
      </c>
      <c r="BD52" s="89">
        <f>'01 - VPC2'!F34</f>
        <v>0</v>
      </c>
      <c r="BT52" s="90" t="s">
        <v>21</v>
      </c>
      <c r="BV52" s="90" t="s">
        <v>75</v>
      </c>
      <c r="BW52" s="90" t="s">
        <v>80</v>
      </c>
      <c r="BX52" s="90" t="s">
        <v>7</v>
      </c>
      <c r="CL52" s="90" t="s">
        <v>5</v>
      </c>
      <c r="CM52" s="90" t="s">
        <v>81</v>
      </c>
    </row>
    <row r="53" spans="1:91" s="1" customFormat="1" ht="30" customHeight="1">
      <c r="B53" s="37"/>
      <c r="AR53" s="3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39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01 - VPC8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46"/>
  <sheetViews>
    <sheetView showGridLines="0" tabSelected="1" workbookViewId="0">
      <pane ySplit="1" topLeftCell="A7" activePane="bottomLeft" state="frozen"/>
      <selection pane="bottomLeft" activeCell="I95" sqref="I95:I446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14.33203125" bestFit="1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91"/>
      <c r="B1" s="16"/>
      <c r="C1" s="16"/>
      <c r="D1" s="17" t="s">
        <v>1</v>
      </c>
      <c r="E1" s="16"/>
      <c r="F1" s="92" t="s">
        <v>82</v>
      </c>
      <c r="G1" s="321" t="s">
        <v>83</v>
      </c>
      <c r="H1" s="321"/>
      <c r="I1" s="16"/>
      <c r="J1" s="92" t="s">
        <v>84</v>
      </c>
      <c r="K1" s="17" t="s">
        <v>85</v>
      </c>
      <c r="L1" s="92" t="s">
        <v>86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9" t="s">
        <v>8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2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28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28"/>
      <c r="J5" s="28"/>
      <c r="K5" s="30"/>
    </row>
    <row r="6" spans="1:70" ht="15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0"/>
    </row>
    <row r="7" spans="1:70" ht="15">
      <c r="B7" s="27"/>
      <c r="C7" s="28"/>
      <c r="D7" s="28"/>
      <c r="E7" s="322" t="str">
        <f>'Rekapitulace stavby'!K6</f>
        <v>Vedlejší polní cesty v katastrálním území Radyně</v>
      </c>
      <c r="F7" s="323"/>
      <c r="G7" s="323"/>
      <c r="H7" s="323"/>
      <c r="I7" s="28"/>
      <c r="J7" s="28"/>
      <c r="K7" s="30"/>
    </row>
    <row r="8" spans="1:70" s="1" customFormat="1" ht="15">
      <c r="B8" s="37"/>
      <c r="C8" s="38"/>
      <c r="D8" s="35" t="s">
        <v>88</v>
      </c>
      <c r="E8" s="38"/>
      <c r="F8" s="38"/>
      <c r="G8" s="38"/>
      <c r="H8" s="38"/>
      <c r="I8" s="38"/>
      <c r="J8" s="38"/>
      <c r="K8" s="41"/>
    </row>
    <row r="9" spans="1:70" s="1" customFormat="1">
      <c r="B9" s="37"/>
      <c r="C9" s="38"/>
      <c r="D9" s="38"/>
      <c r="E9" s="324" t="s">
        <v>936</v>
      </c>
      <c r="F9" s="325"/>
      <c r="G9" s="325"/>
      <c r="H9" s="325"/>
      <c r="I9" s="38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>
      <c r="B11" s="37"/>
      <c r="C11" s="38"/>
      <c r="D11" s="35" t="s">
        <v>19</v>
      </c>
      <c r="E11" s="38"/>
      <c r="F11" s="33" t="s">
        <v>5</v>
      </c>
      <c r="G11" s="38"/>
      <c r="H11" s="38"/>
      <c r="I11" s="35" t="s">
        <v>20</v>
      </c>
      <c r="J11" s="33" t="s">
        <v>5</v>
      </c>
      <c r="K11" s="41"/>
    </row>
    <row r="12" spans="1:70" s="1" customFormat="1" ht="14.45" customHeight="1">
      <c r="B12" s="37"/>
      <c r="C12" s="38"/>
      <c r="D12" s="35" t="s">
        <v>22</v>
      </c>
      <c r="E12" s="38"/>
      <c r="F12" s="33" t="s">
        <v>23</v>
      </c>
      <c r="G12" s="38"/>
      <c r="H12" s="38"/>
      <c r="I12" s="35" t="s">
        <v>24</v>
      </c>
      <c r="J12" s="94" t="str">
        <f>'Rekapitulace stavby'!AN8</f>
        <v>19.6.2017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>
      <c r="B14" s="37"/>
      <c r="C14" s="38"/>
      <c r="D14" s="35" t="s">
        <v>28</v>
      </c>
      <c r="E14" s="38"/>
      <c r="F14" s="38"/>
      <c r="G14" s="38"/>
      <c r="H14" s="38"/>
      <c r="I14" s="35" t="s">
        <v>29</v>
      </c>
      <c r="J14" s="33" t="s">
        <v>5</v>
      </c>
      <c r="K14" s="41"/>
    </row>
    <row r="15" spans="1:70" s="1" customFormat="1" ht="18" customHeight="1">
      <c r="B15" s="37"/>
      <c r="C15" s="38"/>
      <c r="D15" s="38"/>
      <c r="E15" s="33" t="s">
        <v>30</v>
      </c>
      <c r="F15" s="38"/>
      <c r="G15" s="38"/>
      <c r="H15" s="38"/>
      <c r="I15" s="35" t="s">
        <v>31</v>
      </c>
      <c r="J15" s="33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>
      <c r="B17" s="37"/>
      <c r="C17" s="38"/>
      <c r="D17" s="35" t="s">
        <v>32</v>
      </c>
      <c r="E17" s="38"/>
      <c r="F17" s="38"/>
      <c r="G17" s="38"/>
      <c r="H17" s="38"/>
      <c r="I17" s="35" t="s">
        <v>29</v>
      </c>
      <c r="J17" s="33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3" t="str">
        <f>IF('Rekapitulace stavby'!E14="Vyplň údaj","",IF('Rekapitulace stavby'!E14="","",'Rekapitulace stavby'!E14))</f>
        <v xml:space="preserve"> </v>
      </c>
      <c r="F18" s="38"/>
      <c r="G18" s="38"/>
      <c r="H18" s="38"/>
      <c r="I18" s="35" t="s">
        <v>31</v>
      </c>
      <c r="J18" s="33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>
      <c r="B20" s="37"/>
      <c r="C20" s="38"/>
      <c r="D20" s="35" t="s">
        <v>34</v>
      </c>
      <c r="E20" s="38"/>
      <c r="F20" s="38"/>
      <c r="G20" s="38"/>
      <c r="H20" s="38"/>
      <c r="I20" s="35" t="s">
        <v>29</v>
      </c>
      <c r="J20" s="33" t="s">
        <v>5</v>
      </c>
      <c r="K20" s="41"/>
    </row>
    <row r="21" spans="2:11" s="1" customFormat="1" ht="15">
      <c r="B21" s="37"/>
      <c r="C21" s="38"/>
      <c r="D21" s="38"/>
      <c r="E21" s="284" t="s">
        <v>939</v>
      </c>
      <c r="F21" s="38"/>
      <c r="G21" s="38"/>
      <c r="H21" s="38"/>
      <c r="I21" s="35" t="s">
        <v>31</v>
      </c>
      <c r="J21" s="33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>
      <c r="B23" s="37"/>
      <c r="C23" s="38"/>
      <c r="D23" s="35" t="s">
        <v>37</v>
      </c>
      <c r="E23" s="38"/>
      <c r="F23" s="38"/>
      <c r="G23" s="38"/>
      <c r="H23" s="38"/>
      <c r="I23" s="38"/>
      <c r="J23" s="38"/>
      <c r="K23" s="41"/>
    </row>
    <row r="24" spans="2:11" s="6" customFormat="1" ht="168.75" customHeight="1">
      <c r="B24" s="95"/>
      <c r="C24" s="96"/>
      <c r="D24" s="96"/>
      <c r="E24" s="288" t="s">
        <v>938</v>
      </c>
      <c r="F24" s="288"/>
      <c r="G24" s="288"/>
      <c r="H24" s="288"/>
      <c r="I24" s="96"/>
      <c r="J24" s="96"/>
      <c r="K24" s="97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64"/>
      <c r="J26" s="64"/>
      <c r="K26" s="98"/>
    </row>
    <row r="27" spans="2:11" s="1" customFormat="1" ht="25.35" customHeight="1">
      <c r="B27" s="37"/>
      <c r="C27" s="38"/>
      <c r="D27" s="99" t="s">
        <v>39</v>
      </c>
      <c r="E27" s="38"/>
      <c r="F27" s="38"/>
      <c r="G27" s="38"/>
      <c r="H27" s="38"/>
      <c r="I27" s="38"/>
      <c r="J27" s="100">
        <f>ROUND(J92,2)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98"/>
    </row>
    <row r="29" spans="2:11" s="1" customFormat="1" ht="14.45" customHeight="1">
      <c r="B29" s="37"/>
      <c r="C29" s="38"/>
      <c r="D29" s="38"/>
      <c r="E29" s="38"/>
      <c r="F29" s="42" t="s">
        <v>41</v>
      </c>
      <c r="G29" s="38"/>
      <c r="H29" s="38"/>
      <c r="I29" s="42" t="s">
        <v>40</v>
      </c>
      <c r="J29" s="42" t="s">
        <v>42</v>
      </c>
      <c r="K29" s="41"/>
    </row>
    <row r="30" spans="2:11" s="1" customFormat="1" ht="14.45" customHeight="1">
      <c r="B30" s="37"/>
      <c r="C30" s="38"/>
      <c r="D30" s="45" t="s">
        <v>43</v>
      </c>
      <c r="E30" s="45" t="s">
        <v>44</v>
      </c>
      <c r="F30" s="101">
        <f>ROUND(SUM(BE92:BE445), 2)</f>
        <v>0</v>
      </c>
      <c r="G30" s="38"/>
      <c r="H30" s="38"/>
      <c r="I30" s="102">
        <v>0.21</v>
      </c>
      <c r="J30" s="101">
        <f>ROUND(ROUND((SUM(BE92:BE445)),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45</v>
      </c>
      <c r="F31" s="101">
        <f>ROUND(SUM(BF92:BF445), 2)</f>
        <v>0</v>
      </c>
      <c r="G31" s="38"/>
      <c r="H31" s="38"/>
      <c r="I31" s="102">
        <v>0.15</v>
      </c>
      <c r="J31" s="101">
        <f>ROUND(ROUND((SUM(BF92:BF445)),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46</v>
      </c>
      <c r="F32" s="101">
        <f>ROUND(SUM(BG92:BG445), 2)</f>
        <v>0</v>
      </c>
      <c r="G32" s="38"/>
      <c r="H32" s="38"/>
      <c r="I32" s="102">
        <v>0.21</v>
      </c>
      <c r="J32" s="101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47</v>
      </c>
      <c r="F33" s="101">
        <f>ROUND(SUM(BH92:BH445), 2)</f>
        <v>0</v>
      </c>
      <c r="G33" s="38"/>
      <c r="H33" s="38"/>
      <c r="I33" s="102">
        <v>0.15</v>
      </c>
      <c r="J33" s="101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48</v>
      </c>
      <c r="F34" s="101">
        <f>ROUND(SUM(BI92:BI445), 2)</f>
        <v>0</v>
      </c>
      <c r="G34" s="38"/>
      <c r="H34" s="38"/>
      <c r="I34" s="102">
        <v>0</v>
      </c>
      <c r="J34" s="101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>
      <c r="B36" s="37"/>
      <c r="C36" s="103"/>
      <c r="D36" s="104" t="s">
        <v>49</v>
      </c>
      <c r="E36" s="67"/>
      <c r="F36" s="67"/>
      <c r="G36" s="105" t="s">
        <v>50</v>
      </c>
      <c r="H36" s="106" t="s">
        <v>51</v>
      </c>
      <c r="I36" s="67"/>
      <c r="J36" s="107">
        <f>SUM(J27:J34)</f>
        <v>0</v>
      </c>
      <c r="K36" s="108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56"/>
      <c r="J41" s="56"/>
      <c r="K41" s="109"/>
    </row>
    <row r="42" spans="2:11" s="1" customFormat="1" ht="36.950000000000003" customHeight="1">
      <c r="B42" s="37"/>
      <c r="C42" s="29" t="s">
        <v>89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>
      <c r="B44" s="37"/>
      <c r="C44" s="35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15">
      <c r="B45" s="37"/>
      <c r="C45" s="38"/>
      <c r="D45" s="38"/>
      <c r="E45" s="322" t="str">
        <f>E7</f>
        <v>Vedlejší polní cesty v katastrálním území Radyně</v>
      </c>
      <c r="F45" s="323"/>
      <c r="G45" s="323"/>
      <c r="H45" s="323"/>
      <c r="I45" s="38"/>
      <c r="J45" s="38"/>
      <c r="K45" s="41"/>
    </row>
    <row r="46" spans="2:11" s="1" customFormat="1" ht="14.45" customHeight="1">
      <c r="B46" s="37"/>
      <c r="C46" s="35" t="s">
        <v>88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>
      <c r="B47" s="37"/>
      <c r="C47" s="38"/>
      <c r="D47" s="38"/>
      <c r="E47" s="324" t="str">
        <f>E9</f>
        <v>Vedlejší polní cesta 2N v k.ú. Radyně (objekt 5B)</v>
      </c>
      <c r="F47" s="325"/>
      <c r="G47" s="325"/>
      <c r="H47" s="325"/>
      <c r="I47" s="3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>
      <c r="B49" s="37"/>
      <c r="C49" s="35" t="s">
        <v>22</v>
      </c>
      <c r="D49" s="38"/>
      <c r="E49" s="38"/>
      <c r="F49" s="33" t="str">
        <f>F12</f>
        <v>Radyně</v>
      </c>
      <c r="G49" s="38"/>
      <c r="H49" s="38"/>
      <c r="I49" s="35" t="s">
        <v>24</v>
      </c>
      <c r="J49" s="94" t="str">
        <f>IF(J12="","",J12)</f>
        <v>19.6.2017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 ht="15">
      <c r="B51" s="37"/>
      <c r="C51" s="35" t="s">
        <v>28</v>
      </c>
      <c r="D51" s="38"/>
      <c r="E51" s="38"/>
      <c r="F51" s="33" t="str">
        <f>E15</f>
        <v>ČR-Státní pozemkový úřad-KPÚ KK</v>
      </c>
      <c r="G51" s="38"/>
      <c r="H51" s="38"/>
      <c r="I51" s="35" t="s">
        <v>34</v>
      </c>
      <c r="J51" s="33" t="str">
        <f>E21</f>
        <v>PONTIKA s.r.o., Cilka Janoušková</v>
      </c>
      <c r="K51" s="41"/>
    </row>
    <row r="52" spans="2:47" s="1" customFormat="1" ht="14.45" customHeight="1">
      <c r="B52" s="37"/>
      <c r="C52" s="35" t="s">
        <v>32</v>
      </c>
      <c r="D52" s="38"/>
      <c r="E52" s="38"/>
      <c r="F52" s="33" t="str">
        <f>IF(E18="","",E18)</f>
        <v xml:space="preserve"> </v>
      </c>
      <c r="G52" s="38"/>
      <c r="H52" s="38"/>
      <c r="I52" s="38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>
      <c r="B54" s="37"/>
      <c r="C54" s="110" t="s">
        <v>90</v>
      </c>
      <c r="D54" s="103"/>
      <c r="E54" s="103"/>
      <c r="F54" s="103"/>
      <c r="G54" s="103"/>
      <c r="H54" s="103"/>
      <c r="I54" s="103"/>
      <c r="J54" s="111" t="s">
        <v>91</v>
      </c>
      <c r="K54" s="112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>
      <c r="B56" s="37"/>
      <c r="C56" s="113" t="s">
        <v>92</v>
      </c>
      <c r="D56" s="38"/>
      <c r="E56" s="38"/>
      <c r="F56" s="38"/>
      <c r="G56" s="38"/>
      <c r="H56" s="38"/>
      <c r="I56" s="38"/>
      <c r="J56" s="100">
        <f>J92</f>
        <v>0</v>
      </c>
      <c r="K56" s="41"/>
      <c r="AU56" s="23" t="s">
        <v>93</v>
      </c>
    </row>
    <row r="57" spans="2:47" s="7" customFormat="1" ht="24.95" customHeight="1">
      <c r="B57" s="114"/>
      <c r="C57" s="115"/>
      <c r="D57" s="116" t="s">
        <v>94</v>
      </c>
      <c r="E57" s="117"/>
      <c r="F57" s="117"/>
      <c r="G57" s="117"/>
      <c r="H57" s="117"/>
      <c r="I57" s="117"/>
      <c r="J57" s="118">
        <f>J93</f>
        <v>0</v>
      </c>
      <c r="K57" s="119"/>
    </row>
    <row r="58" spans="2:47" s="8" customFormat="1" ht="19.899999999999999" customHeight="1">
      <c r="B58" s="120"/>
      <c r="C58" s="121"/>
      <c r="D58" s="122" t="s">
        <v>95</v>
      </c>
      <c r="E58" s="123"/>
      <c r="F58" s="123"/>
      <c r="G58" s="123"/>
      <c r="H58" s="123"/>
      <c r="I58" s="123"/>
      <c r="J58" s="124">
        <f>J94</f>
        <v>0</v>
      </c>
      <c r="K58" s="125"/>
    </row>
    <row r="59" spans="2:47" s="8" customFormat="1" ht="19.899999999999999" customHeight="1">
      <c r="B59" s="120"/>
      <c r="C59" s="121"/>
      <c r="D59" s="122" t="s">
        <v>96</v>
      </c>
      <c r="E59" s="123"/>
      <c r="F59" s="123"/>
      <c r="G59" s="123"/>
      <c r="H59" s="123"/>
      <c r="I59" s="123"/>
      <c r="J59" s="124">
        <f>J298</f>
        <v>0</v>
      </c>
      <c r="K59" s="125"/>
    </row>
    <row r="60" spans="2:47" s="8" customFormat="1" ht="19.899999999999999" customHeight="1">
      <c r="B60" s="120"/>
      <c r="C60" s="121"/>
      <c r="D60" s="122" t="s">
        <v>97</v>
      </c>
      <c r="E60" s="123"/>
      <c r="F60" s="123"/>
      <c r="G60" s="123"/>
      <c r="H60" s="123"/>
      <c r="I60" s="123"/>
      <c r="J60" s="124">
        <f>J313</f>
        <v>0</v>
      </c>
      <c r="K60" s="125"/>
    </row>
    <row r="61" spans="2:47" s="8" customFormat="1" ht="19.899999999999999" customHeight="1">
      <c r="B61" s="120"/>
      <c r="C61" s="121"/>
      <c r="D61" s="122" t="s">
        <v>98</v>
      </c>
      <c r="E61" s="123"/>
      <c r="F61" s="123"/>
      <c r="G61" s="123"/>
      <c r="H61" s="123"/>
      <c r="I61" s="123"/>
      <c r="J61" s="124">
        <f>J319</f>
        <v>0</v>
      </c>
      <c r="K61" s="125"/>
    </row>
    <row r="62" spans="2:47" s="8" customFormat="1" ht="19.899999999999999" customHeight="1">
      <c r="B62" s="120"/>
      <c r="C62" s="121"/>
      <c r="D62" s="122" t="s">
        <v>99</v>
      </c>
      <c r="E62" s="123"/>
      <c r="F62" s="123"/>
      <c r="G62" s="123"/>
      <c r="H62" s="123"/>
      <c r="I62" s="123"/>
      <c r="J62" s="124">
        <f>J326</f>
        <v>0</v>
      </c>
      <c r="K62" s="125"/>
    </row>
    <row r="63" spans="2:47" s="8" customFormat="1" ht="19.899999999999999" customHeight="1">
      <c r="B63" s="120"/>
      <c r="C63" s="121"/>
      <c r="D63" s="122" t="s">
        <v>100</v>
      </c>
      <c r="E63" s="123"/>
      <c r="F63" s="123"/>
      <c r="G63" s="123"/>
      <c r="H63" s="123"/>
      <c r="I63" s="123"/>
      <c r="J63" s="124">
        <f>J357</f>
        <v>0</v>
      </c>
      <c r="K63" s="125"/>
    </row>
    <row r="64" spans="2:47" s="8" customFormat="1" ht="19.899999999999999" customHeight="1">
      <c r="B64" s="120"/>
      <c r="C64" s="121"/>
      <c r="D64" s="122" t="s">
        <v>101</v>
      </c>
      <c r="E64" s="123"/>
      <c r="F64" s="123"/>
      <c r="G64" s="123"/>
      <c r="H64" s="123"/>
      <c r="I64" s="123"/>
      <c r="J64" s="124">
        <f>J368</f>
        <v>0</v>
      </c>
      <c r="K64" s="125"/>
    </row>
    <row r="65" spans="2:12" s="8" customFormat="1" ht="19.899999999999999" customHeight="1">
      <c r="B65" s="120"/>
      <c r="C65" s="121"/>
      <c r="D65" s="122" t="s">
        <v>102</v>
      </c>
      <c r="E65" s="123"/>
      <c r="F65" s="123"/>
      <c r="G65" s="123"/>
      <c r="H65" s="123"/>
      <c r="I65" s="123"/>
      <c r="J65" s="124">
        <f>J407</f>
        <v>0</v>
      </c>
      <c r="K65" s="125"/>
    </row>
    <row r="66" spans="2:12" s="8" customFormat="1" ht="19.899999999999999" customHeight="1">
      <c r="B66" s="120"/>
      <c r="C66" s="121"/>
      <c r="D66" s="122" t="s">
        <v>103</v>
      </c>
      <c r="E66" s="123"/>
      <c r="F66" s="123"/>
      <c r="G66" s="123"/>
      <c r="H66" s="123"/>
      <c r="I66" s="123"/>
      <c r="J66" s="124">
        <f>J415</f>
        <v>0</v>
      </c>
      <c r="K66" s="125"/>
    </row>
    <row r="67" spans="2:12" s="7" customFormat="1" ht="24.95" customHeight="1">
      <c r="B67" s="114"/>
      <c r="C67" s="115"/>
      <c r="D67" s="116" t="s">
        <v>104</v>
      </c>
      <c r="E67" s="117"/>
      <c r="F67" s="117"/>
      <c r="G67" s="117"/>
      <c r="H67" s="117"/>
      <c r="I67" s="117"/>
      <c r="J67" s="118">
        <f>J420</f>
        <v>0</v>
      </c>
      <c r="K67" s="119"/>
    </row>
    <row r="68" spans="2:12" s="8" customFormat="1" ht="19.899999999999999" customHeight="1">
      <c r="B68" s="120"/>
      <c r="C68" s="121"/>
      <c r="D68" s="122" t="s">
        <v>105</v>
      </c>
      <c r="E68" s="123"/>
      <c r="F68" s="123"/>
      <c r="G68" s="123"/>
      <c r="H68" s="123"/>
      <c r="I68" s="123"/>
      <c r="J68" s="124">
        <f>J421</f>
        <v>0</v>
      </c>
      <c r="K68" s="125"/>
    </row>
    <row r="69" spans="2:12" s="8" customFormat="1" ht="19.899999999999999" customHeight="1">
      <c r="B69" s="120"/>
      <c r="C69" s="121"/>
      <c r="D69" s="122" t="s">
        <v>106</v>
      </c>
      <c r="E69" s="123"/>
      <c r="F69" s="123"/>
      <c r="G69" s="123"/>
      <c r="H69" s="123"/>
      <c r="I69" s="123"/>
      <c r="J69" s="124">
        <f>J431</f>
        <v>0</v>
      </c>
      <c r="K69" s="125"/>
    </row>
    <row r="70" spans="2:12" s="8" customFormat="1" ht="19.899999999999999" customHeight="1">
      <c r="B70" s="120"/>
      <c r="C70" s="121"/>
      <c r="D70" s="122" t="s">
        <v>107</v>
      </c>
      <c r="E70" s="123"/>
      <c r="F70" s="123"/>
      <c r="G70" s="123"/>
      <c r="H70" s="123"/>
      <c r="I70" s="123"/>
      <c r="J70" s="124">
        <f>J435</f>
        <v>0</v>
      </c>
      <c r="K70" s="125"/>
    </row>
    <row r="71" spans="2:12" s="8" customFormat="1" ht="19.899999999999999" customHeight="1">
      <c r="B71" s="120"/>
      <c r="C71" s="121"/>
      <c r="D71" s="122" t="s">
        <v>108</v>
      </c>
      <c r="E71" s="123"/>
      <c r="F71" s="123"/>
      <c r="G71" s="123"/>
      <c r="H71" s="123"/>
      <c r="I71" s="123"/>
      <c r="J71" s="124">
        <f>J439</f>
        <v>0</v>
      </c>
      <c r="K71" s="125"/>
    </row>
    <row r="72" spans="2:12" s="8" customFormat="1" ht="19.899999999999999" customHeight="1">
      <c r="B72" s="120"/>
      <c r="C72" s="121"/>
      <c r="D72" s="122" t="s">
        <v>109</v>
      </c>
      <c r="E72" s="123"/>
      <c r="F72" s="123"/>
      <c r="G72" s="123"/>
      <c r="H72" s="123"/>
      <c r="I72" s="123"/>
      <c r="J72" s="124">
        <f>J442</f>
        <v>0</v>
      </c>
      <c r="K72" s="125"/>
    </row>
    <row r="73" spans="2:12" s="1" customFormat="1" ht="21.75" customHeight="1">
      <c r="B73" s="37"/>
      <c r="C73" s="38"/>
      <c r="D73" s="38"/>
      <c r="E73" s="38"/>
      <c r="F73" s="38"/>
      <c r="G73" s="38"/>
      <c r="H73" s="38"/>
      <c r="I73" s="38"/>
      <c r="J73" s="38"/>
      <c r="K73" s="41"/>
    </row>
    <row r="74" spans="2:12" s="1" customFormat="1" ht="6.95" customHeight="1">
      <c r="B74" s="52"/>
      <c r="C74" s="53"/>
      <c r="D74" s="53"/>
      <c r="E74" s="53"/>
      <c r="F74" s="53"/>
      <c r="G74" s="53"/>
      <c r="H74" s="53"/>
      <c r="I74" s="53"/>
      <c r="J74" s="53"/>
      <c r="K74" s="54"/>
    </row>
    <row r="78" spans="2:12" s="1" customFormat="1" ht="6.95" customHeight="1"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37"/>
    </row>
    <row r="79" spans="2:12" s="1" customFormat="1" ht="36.950000000000003" customHeight="1">
      <c r="B79" s="37"/>
      <c r="C79" s="57" t="s">
        <v>110</v>
      </c>
      <c r="L79" s="37"/>
    </row>
    <row r="80" spans="2:12" s="1" customFormat="1" ht="6.95" customHeight="1">
      <c r="B80" s="37"/>
      <c r="L80" s="37"/>
    </row>
    <row r="81" spans="2:65" s="1" customFormat="1" ht="14.45" customHeight="1">
      <c r="B81" s="37"/>
      <c r="C81" s="59" t="s">
        <v>17</v>
      </c>
      <c r="L81" s="37"/>
    </row>
    <row r="82" spans="2:65" s="1" customFormat="1" ht="15">
      <c r="B82" s="37"/>
      <c r="E82" s="318" t="str">
        <f>E7</f>
        <v>Vedlejší polní cesty v katastrálním území Radyně</v>
      </c>
      <c r="F82" s="319"/>
      <c r="G82" s="319"/>
      <c r="H82" s="319"/>
      <c r="L82" s="37"/>
    </row>
    <row r="83" spans="2:65" s="1" customFormat="1" ht="14.45" customHeight="1">
      <c r="B83" s="37"/>
      <c r="C83" s="59" t="s">
        <v>88</v>
      </c>
      <c r="L83" s="37"/>
    </row>
    <row r="84" spans="2:65" s="1" customFormat="1">
      <c r="B84" s="37"/>
      <c r="E84" s="306" t="str">
        <f>E9</f>
        <v>Vedlejší polní cesta 2N v k.ú. Radyně (objekt 5B)</v>
      </c>
      <c r="F84" s="320"/>
      <c r="G84" s="320"/>
      <c r="H84" s="320"/>
      <c r="L84" s="37"/>
    </row>
    <row r="85" spans="2:65" s="1" customFormat="1" ht="6.95" customHeight="1">
      <c r="B85" s="37"/>
      <c r="L85" s="37"/>
    </row>
    <row r="86" spans="2:65" s="1" customFormat="1" ht="18" customHeight="1">
      <c r="B86" s="37"/>
      <c r="C86" s="59" t="s">
        <v>22</v>
      </c>
      <c r="F86" s="126" t="str">
        <f>F12</f>
        <v>Radyně</v>
      </c>
      <c r="I86" s="59" t="s">
        <v>24</v>
      </c>
      <c r="J86" s="63" t="str">
        <f>IF(J12="","",J12)</f>
        <v>19.6.2017</v>
      </c>
      <c r="L86" s="37"/>
    </row>
    <row r="87" spans="2:65" s="1" customFormat="1" ht="6.95" customHeight="1">
      <c r="B87" s="37"/>
      <c r="L87" s="37"/>
    </row>
    <row r="88" spans="2:65" s="1" customFormat="1" ht="15">
      <c r="B88" s="37"/>
      <c r="C88" s="59" t="s">
        <v>28</v>
      </c>
      <c r="F88" s="126" t="str">
        <f>E15</f>
        <v>ČR-Státní pozemkový úřad-KPÚ KK</v>
      </c>
      <c r="I88" s="59" t="s">
        <v>34</v>
      </c>
      <c r="J88" s="126" t="str">
        <f>E21</f>
        <v>PONTIKA s.r.o., Cilka Janoušková</v>
      </c>
      <c r="L88" s="37"/>
    </row>
    <row r="89" spans="2:65" s="1" customFormat="1" ht="14.45" customHeight="1">
      <c r="B89" s="37"/>
      <c r="C89" s="59" t="s">
        <v>32</v>
      </c>
      <c r="F89" s="126" t="str">
        <f>IF(E18="","",E18)</f>
        <v xml:space="preserve"> </v>
      </c>
      <c r="L89" s="37"/>
    </row>
    <row r="90" spans="2:65" s="1" customFormat="1" ht="10.35" customHeight="1">
      <c r="B90" s="37"/>
      <c r="L90" s="37"/>
    </row>
    <row r="91" spans="2:65" s="9" customFormat="1" ht="29.25" customHeight="1">
      <c r="B91" s="127"/>
      <c r="C91" s="128" t="s">
        <v>111</v>
      </c>
      <c r="D91" s="129" t="s">
        <v>58</v>
      </c>
      <c r="E91" s="129" t="s">
        <v>54</v>
      </c>
      <c r="F91" s="129" t="s">
        <v>112</v>
      </c>
      <c r="G91" s="129" t="s">
        <v>113</v>
      </c>
      <c r="H91" s="129" t="s">
        <v>114</v>
      </c>
      <c r="I91" s="130" t="s">
        <v>115</v>
      </c>
      <c r="J91" s="129" t="s">
        <v>91</v>
      </c>
      <c r="K91" s="131" t="s">
        <v>116</v>
      </c>
      <c r="L91" s="127"/>
      <c r="M91" s="69" t="s">
        <v>117</v>
      </c>
      <c r="N91" s="70" t="s">
        <v>43</v>
      </c>
      <c r="O91" s="70" t="s">
        <v>118</v>
      </c>
      <c r="P91" s="70" t="s">
        <v>119</v>
      </c>
      <c r="Q91" s="70" t="s">
        <v>120</v>
      </c>
      <c r="R91" s="70" t="s">
        <v>121</v>
      </c>
      <c r="S91" s="70" t="s">
        <v>122</v>
      </c>
      <c r="T91" s="71" t="s">
        <v>123</v>
      </c>
    </row>
    <row r="92" spans="2:65" s="1" customFormat="1" ht="29.25" customHeight="1">
      <c r="B92" s="37"/>
      <c r="C92" s="73" t="s">
        <v>92</v>
      </c>
      <c r="J92" s="132">
        <f>BK92</f>
        <v>0</v>
      </c>
      <c r="L92" s="37"/>
      <c r="M92" s="72"/>
      <c r="N92" s="64"/>
      <c r="O92" s="64"/>
      <c r="P92" s="133">
        <f>P93+P420</f>
        <v>5229.4837120000011</v>
      </c>
      <c r="Q92" s="64"/>
      <c r="R92" s="133">
        <f>R93+R420</f>
        <v>1447.4498970980001</v>
      </c>
      <c r="S92" s="64"/>
      <c r="T92" s="134">
        <f>T93+T420</f>
        <v>9.7200000000000006</v>
      </c>
      <c r="AT92" s="23" t="s">
        <v>72</v>
      </c>
      <c r="AU92" s="23" t="s">
        <v>93</v>
      </c>
      <c r="BK92" s="135">
        <f>BK93+BK420</f>
        <v>0</v>
      </c>
    </row>
    <row r="93" spans="2:65" s="10" customFormat="1" ht="37.35" customHeight="1">
      <c r="B93" s="136"/>
      <c r="D93" s="137" t="s">
        <v>72</v>
      </c>
      <c r="E93" s="138" t="s">
        <v>124</v>
      </c>
      <c r="F93" s="138" t="s">
        <v>125</v>
      </c>
      <c r="J93" s="139">
        <f>BK93</f>
        <v>0</v>
      </c>
      <c r="L93" s="136"/>
      <c r="M93" s="140"/>
      <c r="N93" s="141"/>
      <c r="O93" s="141"/>
      <c r="P93" s="142">
        <f>P94+P298+P313+P319+P326+P357+P368+P407+P415</f>
        <v>5229.4837120000011</v>
      </c>
      <c r="Q93" s="141"/>
      <c r="R93" s="142">
        <f>R94+R298+R313+R319+R326+R357+R368+R407+R415</f>
        <v>1447.4498970980001</v>
      </c>
      <c r="S93" s="141"/>
      <c r="T93" s="143">
        <f>T94+T298+T313+T319+T326+T357+T368+T407+T415</f>
        <v>9.7200000000000006</v>
      </c>
      <c r="AR93" s="137" t="s">
        <v>21</v>
      </c>
      <c r="AT93" s="144" t="s">
        <v>72</v>
      </c>
      <c r="AU93" s="144" t="s">
        <v>73</v>
      </c>
      <c r="AY93" s="137" t="s">
        <v>126</v>
      </c>
      <c r="BK93" s="145">
        <f>BK94+BK298+BK313+BK319+BK326+BK357+BK368+BK407+BK415</f>
        <v>0</v>
      </c>
    </row>
    <row r="94" spans="2:65" s="10" customFormat="1" ht="19.899999999999999" customHeight="1">
      <c r="B94" s="136"/>
      <c r="D94" s="146" t="s">
        <v>72</v>
      </c>
      <c r="E94" s="147" t="s">
        <v>21</v>
      </c>
      <c r="F94" s="147" t="s">
        <v>127</v>
      </c>
      <c r="J94" s="148">
        <f>BK94</f>
        <v>0</v>
      </c>
      <c r="L94" s="136"/>
      <c r="M94" s="140"/>
      <c r="N94" s="141"/>
      <c r="O94" s="141"/>
      <c r="P94" s="142">
        <f>SUM(P95:P297)</f>
        <v>3580.9712120000004</v>
      </c>
      <c r="Q94" s="141"/>
      <c r="R94" s="142">
        <f>SUM(R95:R297)</f>
        <v>1179.1132771599998</v>
      </c>
      <c r="S94" s="141"/>
      <c r="T94" s="143">
        <f>SUM(T95:T297)</f>
        <v>0</v>
      </c>
      <c r="AR94" s="137" t="s">
        <v>21</v>
      </c>
      <c r="AT94" s="144" t="s">
        <v>72</v>
      </c>
      <c r="AU94" s="144" t="s">
        <v>21</v>
      </c>
      <c r="AY94" s="137" t="s">
        <v>126</v>
      </c>
      <c r="BK94" s="145">
        <f>SUM(BK95:BK297)</f>
        <v>0</v>
      </c>
    </row>
    <row r="95" spans="2:65" s="1" customFormat="1" ht="28.9" customHeight="1">
      <c r="B95" s="149"/>
      <c r="C95" s="150" t="s">
        <v>21</v>
      </c>
      <c r="D95" s="150" t="s">
        <v>128</v>
      </c>
      <c r="E95" s="151" t="s">
        <v>129</v>
      </c>
      <c r="F95" s="152" t="s">
        <v>130</v>
      </c>
      <c r="G95" s="153" t="s">
        <v>131</v>
      </c>
      <c r="H95" s="154">
        <v>80</v>
      </c>
      <c r="I95" s="155"/>
      <c r="J95" s="155">
        <f>ROUND(I95*H95,2)</f>
        <v>0</v>
      </c>
      <c r="K95" s="152" t="s">
        <v>132</v>
      </c>
      <c r="L95" s="37"/>
      <c r="M95" s="156" t="s">
        <v>5</v>
      </c>
      <c r="N95" s="157" t="s">
        <v>44</v>
      </c>
      <c r="O95" s="158">
        <v>0.17199999999999999</v>
      </c>
      <c r="P95" s="158">
        <f>O95*H95</f>
        <v>13.759999999999998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3" t="s">
        <v>133</v>
      </c>
      <c r="AT95" s="23" t="s">
        <v>128</v>
      </c>
      <c r="AU95" s="23" t="s">
        <v>81</v>
      </c>
      <c r="AY95" s="23" t="s">
        <v>126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3" t="s">
        <v>21</v>
      </c>
      <c r="BK95" s="160">
        <f>ROUND(I95*H95,2)</f>
        <v>0</v>
      </c>
      <c r="BL95" s="23" t="s">
        <v>133</v>
      </c>
      <c r="BM95" s="23" t="s">
        <v>134</v>
      </c>
    </row>
    <row r="96" spans="2:65" s="1" customFormat="1" ht="27">
      <c r="B96" s="37"/>
      <c r="D96" s="161" t="s">
        <v>135</v>
      </c>
      <c r="F96" s="162" t="s">
        <v>136</v>
      </c>
      <c r="L96" s="37"/>
      <c r="M96" s="163"/>
      <c r="N96" s="38"/>
      <c r="O96" s="38"/>
      <c r="P96" s="38"/>
      <c r="Q96" s="38"/>
      <c r="R96" s="38"/>
      <c r="S96" s="38"/>
      <c r="T96" s="66"/>
      <c r="AT96" s="23" t="s">
        <v>135</v>
      </c>
      <c r="AU96" s="23" t="s">
        <v>81</v>
      </c>
    </row>
    <row r="97" spans="2:65" s="1" customFormat="1" ht="27">
      <c r="B97" s="37"/>
      <c r="D97" s="164" t="s">
        <v>137</v>
      </c>
      <c r="F97" s="165" t="s">
        <v>138</v>
      </c>
      <c r="L97" s="37"/>
      <c r="M97" s="163"/>
      <c r="N97" s="38"/>
      <c r="O97" s="38"/>
      <c r="P97" s="38"/>
      <c r="Q97" s="38"/>
      <c r="R97" s="38"/>
      <c r="S97" s="38"/>
      <c r="T97" s="66"/>
      <c r="AT97" s="23" t="s">
        <v>137</v>
      </c>
      <c r="AU97" s="23" t="s">
        <v>81</v>
      </c>
    </row>
    <row r="98" spans="2:65" s="1" customFormat="1" ht="20.45" customHeight="1">
      <c r="B98" s="149"/>
      <c r="C98" s="150" t="s">
        <v>81</v>
      </c>
      <c r="D98" s="150" t="s">
        <v>128</v>
      </c>
      <c r="E98" s="151" t="s">
        <v>139</v>
      </c>
      <c r="F98" s="152" t="s">
        <v>140</v>
      </c>
      <c r="G98" s="153" t="s">
        <v>131</v>
      </c>
      <c r="H98" s="154">
        <v>80</v>
      </c>
      <c r="I98" s="155"/>
      <c r="J98" s="155">
        <f>ROUND(I98*H98,2)</f>
        <v>0</v>
      </c>
      <c r="K98" s="152" t="s">
        <v>132</v>
      </c>
      <c r="L98" s="37"/>
      <c r="M98" s="156" t="s">
        <v>5</v>
      </c>
      <c r="N98" s="157" t="s">
        <v>44</v>
      </c>
      <c r="O98" s="158">
        <v>7.0000000000000007E-2</v>
      </c>
      <c r="P98" s="158">
        <f>O98*H98</f>
        <v>5.6000000000000005</v>
      </c>
      <c r="Q98" s="158">
        <v>1.8000000000000001E-4</v>
      </c>
      <c r="R98" s="158">
        <f>Q98*H98</f>
        <v>1.4400000000000001E-2</v>
      </c>
      <c r="S98" s="158">
        <v>0</v>
      </c>
      <c r="T98" s="159">
        <f>S98*H98</f>
        <v>0</v>
      </c>
      <c r="AR98" s="23" t="s">
        <v>133</v>
      </c>
      <c r="AT98" s="23" t="s">
        <v>128</v>
      </c>
      <c r="AU98" s="23" t="s">
        <v>81</v>
      </c>
      <c r="AY98" s="23" t="s">
        <v>126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3" t="s">
        <v>21</v>
      </c>
      <c r="BK98" s="160">
        <f>ROUND(I98*H98,2)</f>
        <v>0</v>
      </c>
      <c r="BL98" s="23" t="s">
        <v>133</v>
      </c>
      <c r="BM98" s="23" t="s">
        <v>141</v>
      </c>
    </row>
    <row r="99" spans="2:65" s="1" customFormat="1" ht="27">
      <c r="B99" s="37"/>
      <c r="D99" s="161" t="s">
        <v>135</v>
      </c>
      <c r="F99" s="162" t="s">
        <v>142</v>
      </c>
      <c r="L99" s="37"/>
      <c r="M99" s="163"/>
      <c r="N99" s="38"/>
      <c r="O99" s="38"/>
      <c r="P99" s="38"/>
      <c r="Q99" s="38"/>
      <c r="R99" s="38"/>
      <c r="S99" s="38"/>
      <c r="T99" s="66"/>
      <c r="AT99" s="23" t="s">
        <v>135</v>
      </c>
      <c r="AU99" s="23" t="s">
        <v>81</v>
      </c>
    </row>
    <row r="100" spans="2:65" s="1" customFormat="1" ht="27">
      <c r="B100" s="37"/>
      <c r="D100" s="164" t="s">
        <v>137</v>
      </c>
      <c r="F100" s="165" t="s">
        <v>138</v>
      </c>
      <c r="L100" s="37"/>
      <c r="M100" s="163"/>
      <c r="N100" s="38"/>
      <c r="O100" s="38"/>
      <c r="P100" s="38"/>
      <c r="Q100" s="38"/>
      <c r="R100" s="38"/>
      <c r="S100" s="38"/>
      <c r="T100" s="66"/>
      <c r="AT100" s="23" t="s">
        <v>137</v>
      </c>
      <c r="AU100" s="23" t="s">
        <v>81</v>
      </c>
    </row>
    <row r="101" spans="2:65" s="1" customFormat="1" ht="20.45" customHeight="1">
      <c r="B101" s="149"/>
      <c r="C101" s="150" t="s">
        <v>143</v>
      </c>
      <c r="D101" s="150" t="s">
        <v>128</v>
      </c>
      <c r="E101" s="151" t="s">
        <v>144</v>
      </c>
      <c r="F101" s="152" t="s">
        <v>145</v>
      </c>
      <c r="G101" s="153" t="s">
        <v>146</v>
      </c>
      <c r="H101" s="154">
        <v>9</v>
      </c>
      <c r="I101" s="155"/>
      <c r="J101" s="155">
        <f>ROUND(I101*H101,2)</f>
        <v>0</v>
      </c>
      <c r="K101" s="152" t="s">
        <v>132</v>
      </c>
      <c r="L101" s="37"/>
      <c r="M101" s="156" t="s">
        <v>5</v>
      </c>
      <c r="N101" s="157" t="s">
        <v>44</v>
      </c>
      <c r="O101" s="158">
        <v>0.49</v>
      </c>
      <c r="P101" s="158">
        <f>O101*H101</f>
        <v>4.41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3" t="s">
        <v>133</v>
      </c>
      <c r="AT101" s="23" t="s">
        <v>128</v>
      </c>
      <c r="AU101" s="23" t="s">
        <v>81</v>
      </c>
      <c r="AY101" s="23" t="s">
        <v>126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3" t="s">
        <v>21</v>
      </c>
      <c r="BK101" s="160">
        <f>ROUND(I101*H101,2)</f>
        <v>0</v>
      </c>
      <c r="BL101" s="23" t="s">
        <v>133</v>
      </c>
      <c r="BM101" s="23" t="s">
        <v>147</v>
      </c>
    </row>
    <row r="102" spans="2:65" s="1" customFormat="1" ht="27">
      <c r="B102" s="37"/>
      <c r="D102" s="161" t="s">
        <v>135</v>
      </c>
      <c r="F102" s="162" t="s">
        <v>148</v>
      </c>
      <c r="L102" s="37"/>
      <c r="M102" s="163"/>
      <c r="N102" s="38"/>
      <c r="O102" s="38"/>
      <c r="P102" s="38"/>
      <c r="Q102" s="38"/>
      <c r="R102" s="38"/>
      <c r="S102" s="38"/>
      <c r="T102" s="66"/>
      <c r="AT102" s="23" t="s">
        <v>135</v>
      </c>
      <c r="AU102" s="23" t="s">
        <v>81</v>
      </c>
    </row>
    <row r="103" spans="2:65" s="11" customFormat="1">
      <c r="B103" s="166"/>
      <c r="D103" s="164" t="s">
        <v>149</v>
      </c>
      <c r="E103" s="167" t="s">
        <v>5</v>
      </c>
      <c r="F103" s="168" t="s">
        <v>150</v>
      </c>
      <c r="H103" s="169">
        <v>9</v>
      </c>
      <c r="L103" s="166"/>
      <c r="M103" s="170"/>
      <c r="N103" s="171"/>
      <c r="O103" s="171"/>
      <c r="P103" s="171"/>
      <c r="Q103" s="171"/>
      <c r="R103" s="171"/>
      <c r="S103" s="171"/>
      <c r="T103" s="172"/>
      <c r="AT103" s="173" t="s">
        <v>149</v>
      </c>
      <c r="AU103" s="173" t="s">
        <v>81</v>
      </c>
      <c r="AV103" s="11" t="s">
        <v>81</v>
      </c>
      <c r="AW103" s="11" t="s">
        <v>36</v>
      </c>
      <c r="AX103" s="11" t="s">
        <v>21</v>
      </c>
      <c r="AY103" s="173" t="s">
        <v>126</v>
      </c>
    </row>
    <row r="104" spans="2:65" s="1" customFormat="1" ht="20.45" customHeight="1">
      <c r="B104" s="149"/>
      <c r="C104" s="150" t="s">
        <v>133</v>
      </c>
      <c r="D104" s="150" t="s">
        <v>128</v>
      </c>
      <c r="E104" s="151" t="s">
        <v>151</v>
      </c>
      <c r="F104" s="152" t="s">
        <v>152</v>
      </c>
      <c r="G104" s="153" t="s">
        <v>146</v>
      </c>
      <c r="H104" s="154">
        <v>19</v>
      </c>
      <c r="I104" s="155"/>
      <c r="J104" s="155">
        <f>ROUND(I104*H104,2)</f>
        <v>0</v>
      </c>
      <c r="K104" s="152" t="s">
        <v>132</v>
      </c>
      <c r="L104" s="37"/>
      <c r="M104" s="156" t="s">
        <v>5</v>
      </c>
      <c r="N104" s="157" t="s">
        <v>44</v>
      </c>
      <c r="O104" s="158">
        <v>0.88</v>
      </c>
      <c r="P104" s="158">
        <f>O104*H104</f>
        <v>16.72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23" t="s">
        <v>133</v>
      </c>
      <c r="AT104" s="23" t="s">
        <v>128</v>
      </c>
      <c r="AU104" s="23" t="s">
        <v>81</v>
      </c>
      <c r="AY104" s="23" t="s">
        <v>126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23" t="s">
        <v>21</v>
      </c>
      <c r="BK104" s="160">
        <f>ROUND(I104*H104,2)</f>
        <v>0</v>
      </c>
      <c r="BL104" s="23" t="s">
        <v>133</v>
      </c>
      <c r="BM104" s="23" t="s">
        <v>153</v>
      </c>
    </row>
    <row r="105" spans="2:65" s="1" customFormat="1" ht="27">
      <c r="B105" s="37"/>
      <c r="D105" s="161" t="s">
        <v>135</v>
      </c>
      <c r="F105" s="162" t="s">
        <v>154</v>
      </c>
      <c r="L105" s="37"/>
      <c r="M105" s="163"/>
      <c r="N105" s="38"/>
      <c r="O105" s="38"/>
      <c r="P105" s="38"/>
      <c r="Q105" s="38"/>
      <c r="R105" s="38"/>
      <c r="S105" s="38"/>
      <c r="T105" s="66"/>
      <c r="AT105" s="23" t="s">
        <v>135</v>
      </c>
      <c r="AU105" s="23" t="s">
        <v>81</v>
      </c>
    </row>
    <row r="106" spans="2:65" s="11" customFormat="1">
      <c r="B106" s="166"/>
      <c r="D106" s="164" t="s">
        <v>149</v>
      </c>
      <c r="E106" s="167" t="s">
        <v>5</v>
      </c>
      <c r="F106" s="168" t="s">
        <v>155</v>
      </c>
      <c r="H106" s="169">
        <v>19</v>
      </c>
      <c r="L106" s="166"/>
      <c r="M106" s="170"/>
      <c r="N106" s="171"/>
      <c r="O106" s="171"/>
      <c r="P106" s="171"/>
      <c r="Q106" s="171"/>
      <c r="R106" s="171"/>
      <c r="S106" s="171"/>
      <c r="T106" s="172"/>
      <c r="AT106" s="173" t="s">
        <v>149</v>
      </c>
      <c r="AU106" s="173" t="s">
        <v>81</v>
      </c>
      <c r="AV106" s="11" t="s">
        <v>81</v>
      </c>
      <c r="AW106" s="11" t="s">
        <v>36</v>
      </c>
      <c r="AX106" s="11" t="s">
        <v>21</v>
      </c>
      <c r="AY106" s="173" t="s">
        <v>126</v>
      </c>
    </row>
    <row r="107" spans="2:65" s="1" customFormat="1" ht="20.45" customHeight="1">
      <c r="B107" s="149"/>
      <c r="C107" s="150" t="s">
        <v>156</v>
      </c>
      <c r="D107" s="150" t="s">
        <v>128</v>
      </c>
      <c r="E107" s="151" t="s">
        <v>157</v>
      </c>
      <c r="F107" s="152" t="s">
        <v>158</v>
      </c>
      <c r="G107" s="153" t="s">
        <v>146</v>
      </c>
      <c r="H107" s="154">
        <v>6</v>
      </c>
      <c r="I107" s="155"/>
      <c r="J107" s="155">
        <f>ROUND(I107*H107,2)</f>
        <v>0</v>
      </c>
      <c r="K107" s="152" t="s">
        <v>132</v>
      </c>
      <c r="L107" s="37"/>
      <c r="M107" s="156" t="s">
        <v>5</v>
      </c>
      <c r="N107" s="157" t="s">
        <v>44</v>
      </c>
      <c r="O107" s="158">
        <v>1.42</v>
      </c>
      <c r="P107" s="158">
        <f>O107*H107</f>
        <v>8.52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23" t="s">
        <v>133</v>
      </c>
      <c r="AT107" s="23" t="s">
        <v>128</v>
      </c>
      <c r="AU107" s="23" t="s">
        <v>81</v>
      </c>
      <c r="AY107" s="23" t="s">
        <v>126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23" t="s">
        <v>21</v>
      </c>
      <c r="BK107" s="160">
        <f>ROUND(I107*H107,2)</f>
        <v>0</v>
      </c>
      <c r="BL107" s="23" t="s">
        <v>133</v>
      </c>
      <c r="BM107" s="23" t="s">
        <v>159</v>
      </c>
    </row>
    <row r="108" spans="2:65" s="1" customFormat="1" ht="27">
      <c r="B108" s="37"/>
      <c r="D108" s="161" t="s">
        <v>135</v>
      </c>
      <c r="F108" s="162" t="s">
        <v>160</v>
      </c>
      <c r="L108" s="37"/>
      <c r="M108" s="163"/>
      <c r="N108" s="38"/>
      <c r="O108" s="38"/>
      <c r="P108" s="38"/>
      <c r="Q108" s="38"/>
      <c r="R108" s="38"/>
      <c r="S108" s="38"/>
      <c r="T108" s="66"/>
      <c r="AT108" s="23" t="s">
        <v>135</v>
      </c>
      <c r="AU108" s="23" t="s">
        <v>81</v>
      </c>
    </row>
    <row r="109" spans="2:65" s="11" customFormat="1">
      <c r="B109" s="166"/>
      <c r="D109" s="164" t="s">
        <v>149</v>
      </c>
      <c r="E109" s="167" t="s">
        <v>5</v>
      </c>
      <c r="F109" s="168" t="s">
        <v>161</v>
      </c>
      <c r="H109" s="169">
        <v>6</v>
      </c>
      <c r="L109" s="166"/>
      <c r="M109" s="170"/>
      <c r="N109" s="171"/>
      <c r="O109" s="171"/>
      <c r="P109" s="171"/>
      <c r="Q109" s="171"/>
      <c r="R109" s="171"/>
      <c r="S109" s="171"/>
      <c r="T109" s="172"/>
      <c r="AT109" s="173" t="s">
        <v>149</v>
      </c>
      <c r="AU109" s="173" t="s">
        <v>81</v>
      </c>
      <c r="AV109" s="11" t="s">
        <v>81</v>
      </c>
      <c r="AW109" s="11" t="s">
        <v>36</v>
      </c>
      <c r="AX109" s="11" t="s">
        <v>21</v>
      </c>
      <c r="AY109" s="173" t="s">
        <v>126</v>
      </c>
    </row>
    <row r="110" spans="2:65" s="1" customFormat="1" ht="20.45" customHeight="1">
      <c r="B110" s="149"/>
      <c r="C110" s="150" t="s">
        <v>162</v>
      </c>
      <c r="D110" s="150" t="s">
        <v>128</v>
      </c>
      <c r="E110" s="151" t="s">
        <v>163</v>
      </c>
      <c r="F110" s="152" t="s">
        <v>164</v>
      </c>
      <c r="G110" s="153" t="s">
        <v>146</v>
      </c>
      <c r="H110" s="154">
        <v>4</v>
      </c>
      <c r="I110" s="155"/>
      <c r="J110" s="155">
        <f>ROUND(I110*H110,2)</f>
        <v>0</v>
      </c>
      <c r="K110" s="152" t="s">
        <v>132</v>
      </c>
      <c r="L110" s="37"/>
      <c r="M110" s="156" t="s">
        <v>5</v>
      </c>
      <c r="N110" s="157" t="s">
        <v>44</v>
      </c>
      <c r="O110" s="158">
        <v>2.02</v>
      </c>
      <c r="P110" s="158">
        <f>O110*H110</f>
        <v>8.08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23" t="s">
        <v>133</v>
      </c>
      <c r="AT110" s="23" t="s">
        <v>128</v>
      </c>
      <c r="AU110" s="23" t="s">
        <v>81</v>
      </c>
      <c r="AY110" s="23" t="s">
        <v>126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23" t="s">
        <v>21</v>
      </c>
      <c r="BK110" s="160">
        <f>ROUND(I110*H110,2)</f>
        <v>0</v>
      </c>
      <c r="BL110" s="23" t="s">
        <v>133</v>
      </c>
      <c r="BM110" s="23" t="s">
        <v>165</v>
      </c>
    </row>
    <row r="111" spans="2:65" s="1" customFormat="1" ht="27">
      <c r="B111" s="37"/>
      <c r="D111" s="161" t="s">
        <v>135</v>
      </c>
      <c r="F111" s="162" t="s">
        <v>166</v>
      </c>
      <c r="L111" s="37"/>
      <c r="M111" s="163"/>
      <c r="N111" s="38"/>
      <c r="O111" s="38"/>
      <c r="P111" s="38"/>
      <c r="Q111" s="38"/>
      <c r="R111" s="38"/>
      <c r="S111" s="38"/>
      <c r="T111" s="66"/>
      <c r="AT111" s="23" t="s">
        <v>135</v>
      </c>
      <c r="AU111" s="23" t="s">
        <v>81</v>
      </c>
    </row>
    <row r="112" spans="2:65" s="11" customFormat="1">
      <c r="B112" s="166"/>
      <c r="D112" s="164" t="s">
        <v>149</v>
      </c>
      <c r="E112" s="167" t="s">
        <v>5</v>
      </c>
      <c r="F112" s="168" t="s">
        <v>167</v>
      </c>
      <c r="H112" s="169">
        <v>4</v>
      </c>
      <c r="L112" s="166"/>
      <c r="M112" s="170"/>
      <c r="N112" s="171"/>
      <c r="O112" s="171"/>
      <c r="P112" s="171"/>
      <c r="Q112" s="171"/>
      <c r="R112" s="171"/>
      <c r="S112" s="171"/>
      <c r="T112" s="172"/>
      <c r="AT112" s="173" t="s">
        <v>149</v>
      </c>
      <c r="AU112" s="173" t="s">
        <v>81</v>
      </c>
      <c r="AV112" s="11" t="s">
        <v>81</v>
      </c>
      <c r="AW112" s="11" t="s">
        <v>36</v>
      </c>
      <c r="AX112" s="11" t="s">
        <v>73</v>
      </c>
      <c r="AY112" s="173" t="s">
        <v>126</v>
      </c>
    </row>
    <row r="113" spans="2:65" s="1" customFormat="1" ht="20.45" customHeight="1">
      <c r="B113" s="149"/>
      <c r="C113" s="150" t="s">
        <v>168</v>
      </c>
      <c r="D113" s="150" t="s">
        <v>128</v>
      </c>
      <c r="E113" s="151" t="s">
        <v>169</v>
      </c>
      <c r="F113" s="152" t="s">
        <v>170</v>
      </c>
      <c r="G113" s="153" t="s">
        <v>146</v>
      </c>
      <c r="H113" s="154">
        <v>9</v>
      </c>
      <c r="I113" s="155"/>
      <c r="J113" s="155">
        <f>ROUND(I113*H113,2)</f>
        <v>0</v>
      </c>
      <c r="K113" s="152" t="s">
        <v>132</v>
      </c>
      <c r="L113" s="37"/>
      <c r="M113" s="156" t="s">
        <v>5</v>
      </c>
      <c r="N113" s="157" t="s">
        <v>44</v>
      </c>
      <c r="O113" s="158">
        <v>0.65900000000000003</v>
      </c>
      <c r="P113" s="158">
        <f>O113*H113</f>
        <v>5.931</v>
      </c>
      <c r="Q113" s="158">
        <v>4.6394000000000003E-5</v>
      </c>
      <c r="R113" s="158">
        <f>Q113*H113</f>
        <v>4.1754600000000003E-4</v>
      </c>
      <c r="S113" s="158">
        <v>0</v>
      </c>
      <c r="T113" s="159">
        <f>S113*H113</f>
        <v>0</v>
      </c>
      <c r="AR113" s="23" t="s">
        <v>133</v>
      </c>
      <c r="AT113" s="23" t="s">
        <v>128</v>
      </c>
      <c r="AU113" s="23" t="s">
        <v>81</v>
      </c>
      <c r="AY113" s="23" t="s">
        <v>126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3" t="s">
        <v>21</v>
      </c>
      <c r="BK113" s="160">
        <f>ROUND(I113*H113,2)</f>
        <v>0</v>
      </c>
      <c r="BL113" s="23" t="s">
        <v>133</v>
      </c>
      <c r="BM113" s="23" t="s">
        <v>171</v>
      </c>
    </row>
    <row r="114" spans="2:65" s="1" customFormat="1" ht="27">
      <c r="B114" s="37"/>
      <c r="D114" s="161" t="s">
        <v>135</v>
      </c>
      <c r="F114" s="162" t="s">
        <v>172</v>
      </c>
      <c r="L114" s="37"/>
      <c r="M114" s="163"/>
      <c r="N114" s="38"/>
      <c r="O114" s="38"/>
      <c r="P114" s="38"/>
      <c r="Q114" s="38"/>
      <c r="R114" s="38"/>
      <c r="S114" s="38"/>
      <c r="T114" s="66"/>
      <c r="AT114" s="23" t="s">
        <v>135</v>
      </c>
      <c r="AU114" s="23" t="s">
        <v>81</v>
      </c>
    </row>
    <row r="115" spans="2:65" s="11" customFormat="1">
      <c r="B115" s="166"/>
      <c r="D115" s="164" t="s">
        <v>149</v>
      </c>
      <c r="E115" s="167" t="s">
        <v>5</v>
      </c>
      <c r="F115" s="168" t="s">
        <v>150</v>
      </c>
      <c r="H115" s="169">
        <v>9</v>
      </c>
      <c r="L115" s="166"/>
      <c r="M115" s="170"/>
      <c r="N115" s="171"/>
      <c r="O115" s="171"/>
      <c r="P115" s="171"/>
      <c r="Q115" s="171"/>
      <c r="R115" s="171"/>
      <c r="S115" s="171"/>
      <c r="T115" s="172"/>
      <c r="AT115" s="173" t="s">
        <v>149</v>
      </c>
      <c r="AU115" s="173" t="s">
        <v>81</v>
      </c>
      <c r="AV115" s="11" t="s">
        <v>81</v>
      </c>
      <c r="AW115" s="11" t="s">
        <v>36</v>
      </c>
      <c r="AX115" s="11" t="s">
        <v>21</v>
      </c>
      <c r="AY115" s="173" t="s">
        <v>126</v>
      </c>
    </row>
    <row r="116" spans="2:65" s="1" customFormat="1" ht="20.45" customHeight="1">
      <c r="B116" s="149"/>
      <c r="C116" s="150" t="s">
        <v>173</v>
      </c>
      <c r="D116" s="150" t="s">
        <v>128</v>
      </c>
      <c r="E116" s="151" t="s">
        <v>174</v>
      </c>
      <c r="F116" s="152" t="s">
        <v>175</v>
      </c>
      <c r="G116" s="153" t="s">
        <v>146</v>
      </c>
      <c r="H116" s="154">
        <v>19</v>
      </c>
      <c r="I116" s="155"/>
      <c r="J116" s="155">
        <f>ROUND(I116*H116,2)</f>
        <v>0</v>
      </c>
      <c r="K116" s="152" t="s">
        <v>132</v>
      </c>
      <c r="L116" s="37"/>
      <c r="M116" s="156" t="s">
        <v>5</v>
      </c>
      <c r="N116" s="157" t="s">
        <v>44</v>
      </c>
      <c r="O116" s="158">
        <v>1.655</v>
      </c>
      <c r="P116" s="158">
        <f>O116*H116</f>
        <v>31.445</v>
      </c>
      <c r="Q116" s="158">
        <v>4.6394000000000003E-5</v>
      </c>
      <c r="R116" s="158">
        <f>Q116*H116</f>
        <v>8.8148600000000012E-4</v>
      </c>
      <c r="S116" s="158">
        <v>0</v>
      </c>
      <c r="T116" s="159">
        <f>S116*H116</f>
        <v>0</v>
      </c>
      <c r="AR116" s="23" t="s">
        <v>133</v>
      </c>
      <c r="AT116" s="23" t="s">
        <v>128</v>
      </c>
      <c r="AU116" s="23" t="s">
        <v>81</v>
      </c>
      <c r="AY116" s="23" t="s">
        <v>126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23" t="s">
        <v>21</v>
      </c>
      <c r="BK116" s="160">
        <f>ROUND(I116*H116,2)</f>
        <v>0</v>
      </c>
      <c r="BL116" s="23" t="s">
        <v>133</v>
      </c>
      <c r="BM116" s="23" t="s">
        <v>176</v>
      </c>
    </row>
    <row r="117" spans="2:65" s="1" customFormat="1" ht="27">
      <c r="B117" s="37"/>
      <c r="D117" s="161" t="s">
        <v>135</v>
      </c>
      <c r="F117" s="162" t="s">
        <v>177</v>
      </c>
      <c r="L117" s="37"/>
      <c r="M117" s="163"/>
      <c r="N117" s="38"/>
      <c r="O117" s="38"/>
      <c r="P117" s="38"/>
      <c r="Q117" s="38"/>
      <c r="R117" s="38"/>
      <c r="S117" s="38"/>
      <c r="T117" s="66"/>
      <c r="AT117" s="23" t="s">
        <v>135</v>
      </c>
      <c r="AU117" s="23" t="s">
        <v>81</v>
      </c>
    </row>
    <row r="118" spans="2:65" s="11" customFormat="1">
      <c r="B118" s="166"/>
      <c r="D118" s="164" t="s">
        <v>149</v>
      </c>
      <c r="E118" s="167" t="s">
        <v>5</v>
      </c>
      <c r="F118" s="168" t="s">
        <v>155</v>
      </c>
      <c r="H118" s="169">
        <v>19</v>
      </c>
      <c r="L118" s="166"/>
      <c r="M118" s="170"/>
      <c r="N118" s="171"/>
      <c r="O118" s="171"/>
      <c r="P118" s="171"/>
      <c r="Q118" s="171"/>
      <c r="R118" s="171"/>
      <c r="S118" s="171"/>
      <c r="T118" s="172"/>
      <c r="AT118" s="173" t="s">
        <v>149</v>
      </c>
      <c r="AU118" s="173" t="s">
        <v>81</v>
      </c>
      <c r="AV118" s="11" t="s">
        <v>81</v>
      </c>
      <c r="AW118" s="11" t="s">
        <v>36</v>
      </c>
      <c r="AX118" s="11" t="s">
        <v>21</v>
      </c>
      <c r="AY118" s="173" t="s">
        <v>126</v>
      </c>
    </row>
    <row r="119" spans="2:65" s="1" customFormat="1" ht="20.45" customHeight="1">
      <c r="B119" s="149"/>
      <c r="C119" s="150" t="s">
        <v>178</v>
      </c>
      <c r="D119" s="150" t="s">
        <v>128</v>
      </c>
      <c r="E119" s="151" t="s">
        <v>179</v>
      </c>
      <c r="F119" s="152" t="s">
        <v>180</v>
      </c>
      <c r="G119" s="153" t="s">
        <v>146</v>
      </c>
      <c r="H119" s="154">
        <v>6</v>
      </c>
      <c r="I119" s="155"/>
      <c r="J119" s="155">
        <f>ROUND(I119*H119,2)</f>
        <v>0</v>
      </c>
      <c r="K119" s="152" t="s">
        <v>132</v>
      </c>
      <c r="L119" s="37"/>
      <c r="M119" s="156" t="s">
        <v>5</v>
      </c>
      <c r="N119" s="157" t="s">
        <v>44</v>
      </c>
      <c r="O119" s="158">
        <v>2.5619999999999998</v>
      </c>
      <c r="P119" s="158">
        <f>O119*H119</f>
        <v>15.372</v>
      </c>
      <c r="Q119" s="158">
        <v>9.2788000000000007E-5</v>
      </c>
      <c r="R119" s="158">
        <f>Q119*H119</f>
        <v>5.5672800000000004E-4</v>
      </c>
      <c r="S119" s="158">
        <v>0</v>
      </c>
      <c r="T119" s="159">
        <f>S119*H119</f>
        <v>0</v>
      </c>
      <c r="AR119" s="23" t="s">
        <v>133</v>
      </c>
      <c r="AT119" s="23" t="s">
        <v>128</v>
      </c>
      <c r="AU119" s="23" t="s">
        <v>81</v>
      </c>
      <c r="AY119" s="23" t="s">
        <v>126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23" t="s">
        <v>21</v>
      </c>
      <c r="BK119" s="160">
        <f>ROUND(I119*H119,2)</f>
        <v>0</v>
      </c>
      <c r="BL119" s="23" t="s">
        <v>133</v>
      </c>
      <c r="BM119" s="23" t="s">
        <v>181</v>
      </c>
    </row>
    <row r="120" spans="2:65" s="1" customFormat="1" ht="27">
      <c r="B120" s="37"/>
      <c r="D120" s="161" t="s">
        <v>135</v>
      </c>
      <c r="F120" s="162" t="s">
        <v>182</v>
      </c>
      <c r="L120" s="37"/>
      <c r="M120" s="163"/>
      <c r="N120" s="38"/>
      <c r="O120" s="38"/>
      <c r="P120" s="38"/>
      <c r="Q120" s="38"/>
      <c r="R120" s="38"/>
      <c r="S120" s="38"/>
      <c r="T120" s="66"/>
      <c r="AT120" s="23" t="s">
        <v>135</v>
      </c>
      <c r="AU120" s="23" t="s">
        <v>81</v>
      </c>
    </row>
    <row r="121" spans="2:65" s="11" customFormat="1">
      <c r="B121" s="166"/>
      <c r="D121" s="164" t="s">
        <v>149</v>
      </c>
      <c r="E121" s="167" t="s">
        <v>5</v>
      </c>
      <c r="F121" s="168" t="s">
        <v>161</v>
      </c>
      <c r="H121" s="169">
        <v>6</v>
      </c>
      <c r="L121" s="166"/>
      <c r="M121" s="170"/>
      <c r="N121" s="171"/>
      <c r="O121" s="171"/>
      <c r="P121" s="171"/>
      <c r="Q121" s="171"/>
      <c r="R121" s="171"/>
      <c r="S121" s="171"/>
      <c r="T121" s="172"/>
      <c r="AT121" s="173" t="s">
        <v>149</v>
      </c>
      <c r="AU121" s="173" t="s">
        <v>81</v>
      </c>
      <c r="AV121" s="11" t="s">
        <v>81</v>
      </c>
      <c r="AW121" s="11" t="s">
        <v>36</v>
      </c>
      <c r="AX121" s="11" t="s">
        <v>21</v>
      </c>
      <c r="AY121" s="173" t="s">
        <v>126</v>
      </c>
    </row>
    <row r="122" spans="2:65" s="1" customFormat="1" ht="20.45" customHeight="1">
      <c r="B122" s="149"/>
      <c r="C122" s="150" t="s">
        <v>26</v>
      </c>
      <c r="D122" s="150" t="s">
        <v>128</v>
      </c>
      <c r="E122" s="151" t="s">
        <v>183</v>
      </c>
      <c r="F122" s="152" t="s">
        <v>184</v>
      </c>
      <c r="G122" s="153" t="s">
        <v>146</v>
      </c>
      <c r="H122" s="154">
        <v>4</v>
      </c>
      <c r="I122" s="155"/>
      <c r="J122" s="155">
        <f>ROUND(I122*H122,2)</f>
        <v>0</v>
      </c>
      <c r="K122" s="152" t="s">
        <v>132</v>
      </c>
      <c r="L122" s="37"/>
      <c r="M122" s="156" t="s">
        <v>5</v>
      </c>
      <c r="N122" s="157" t="s">
        <v>44</v>
      </c>
      <c r="O122" s="158">
        <v>4.5529999999999999</v>
      </c>
      <c r="P122" s="158">
        <f>O122*H122</f>
        <v>18.212</v>
      </c>
      <c r="Q122" s="158">
        <v>9.0000000000000006E-5</v>
      </c>
      <c r="R122" s="158">
        <f>Q122*H122</f>
        <v>3.6000000000000002E-4</v>
      </c>
      <c r="S122" s="158">
        <v>0</v>
      </c>
      <c r="T122" s="159">
        <f>S122*H122</f>
        <v>0</v>
      </c>
      <c r="AR122" s="23" t="s">
        <v>133</v>
      </c>
      <c r="AT122" s="23" t="s">
        <v>128</v>
      </c>
      <c r="AU122" s="23" t="s">
        <v>81</v>
      </c>
      <c r="AY122" s="23" t="s">
        <v>126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23" t="s">
        <v>21</v>
      </c>
      <c r="BK122" s="160">
        <f>ROUND(I122*H122,2)</f>
        <v>0</v>
      </c>
      <c r="BL122" s="23" t="s">
        <v>133</v>
      </c>
      <c r="BM122" s="23" t="s">
        <v>185</v>
      </c>
    </row>
    <row r="123" spans="2:65" s="1" customFormat="1" ht="27">
      <c r="B123" s="37"/>
      <c r="D123" s="161" t="s">
        <v>135</v>
      </c>
      <c r="F123" s="162" t="s">
        <v>186</v>
      </c>
      <c r="L123" s="37"/>
      <c r="M123" s="163"/>
      <c r="N123" s="38"/>
      <c r="O123" s="38"/>
      <c r="P123" s="38"/>
      <c r="Q123" s="38"/>
      <c r="R123" s="38"/>
      <c r="S123" s="38"/>
      <c r="T123" s="66"/>
      <c r="AT123" s="23" t="s">
        <v>135</v>
      </c>
      <c r="AU123" s="23" t="s">
        <v>81</v>
      </c>
    </row>
    <row r="124" spans="2:65" s="11" customFormat="1">
      <c r="B124" s="166"/>
      <c r="D124" s="164" t="s">
        <v>149</v>
      </c>
      <c r="E124" s="167" t="s">
        <v>5</v>
      </c>
      <c r="F124" s="168" t="s">
        <v>167</v>
      </c>
      <c r="H124" s="169">
        <v>4</v>
      </c>
      <c r="L124" s="166"/>
      <c r="M124" s="170"/>
      <c r="N124" s="171"/>
      <c r="O124" s="171"/>
      <c r="P124" s="171"/>
      <c r="Q124" s="171"/>
      <c r="R124" s="171"/>
      <c r="S124" s="171"/>
      <c r="T124" s="172"/>
      <c r="AT124" s="173" t="s">
        <v>149</v>
      </c>
      <c r="AU124" s="173" t="s">
        <v>81</v>
      </c>
      <c r="AV124" s="11" t="s">
        <v>81</v>
      </c>
      <c r="AW124" s="11" t="s">
        <v>36</v>
      </c>
      <c r="AX124" s="11" t="s">
        <v>73</v>
      </c>
      <c r="AY124" s="173" t="s">
        <v>126</v>
      </c>
    </row>
    <row r="125" spans="2:65" s="1" customFormat="1" ht="20.45" customHeight="1">
      <c r="B125" s="149"/>
      <c r="C125" s="150" t="s">
        <v>187</v>
      </c>
      <c r="D125" s="150" t="s">
        <v>128</v>
      </c>
      <c r="E125" s="151" t="s">
        <v>188</v>
      </c>
      <c r="F125" s="152" t="s">
        <v>189</v>
      </c>
      <c r="G125" s="153" t="s">
        <v>146</v>
      </c>
      <c r="H125" s="154">
        <v>9</v>
      </c>
      <c r="I125" s="155"/>
      <c r="J125" s="155">
        <f>ROUND(I125*H125,2)</f>
        <v>0</v>
      </c>
      <c r="K125" s="152" t="s">
        <v>132</v>
      </c>
      <c r="L125" s="37"/>
      <c r="M125" s="156" t="s">
        <v>5</v>
      </c>
      <c r="N125" s="157" t="s">
        <v>44</v>
      </c>
      <c r="O125" s="158">
        <v>0.66</v>
      </c>
      <c r="P125" s="158">
        <f>O125*H125</f>
        <v>5.94</v>
      </c>
      <c r="Q125" s="158">
        <v>2.7E-4</v>
      </c>
      <c r="R125" s="158">
        <f>Q125*H125</f>
        <v>2.4299999999999999E-3</v>
      </c>
      <c r="S125" s="158">
        <v>0</v>
      </c>
      <c r="T125" s="159">
        <f>S125*H125</f>
        <v>0</v>
      </c>
      <c r="AR125" s="23" t="s">
        <v>133</v>
      </c>
      <c r="AT125" s="23" t="s">
        <v>128</v>
      </c>
      <c r="AU125" s="23" t="s">
        <v>81</v>
      </c>
      <c r="AY125" s="23" t="s">
        <v>126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23" t="s">
        <v>21</v>
      </c>
      <c r="BK125" s="160">
        <f>ROUND(I125*H125,2)</f>
        <v>0</v>
      </c>
      <c r="BL125" s="23" t="s">
        <v>133</v>
      </c>
      <c r="BM125" s="23" t="s">
        <v>190</v>
      </c>
    </row>
    <row r="126" spans="2:65" s="1" customFormat="1">
      <c r="B126" s="37"/>
      <c r="D126" s="161" t="s">
        <v>135</v>
      </c>
      <c r="F126" s="162" t="s">
        <v>191</v>
      </c>
      <c r="L126" s="37"/>
      <c r="M126" s="163"/>
      <c r="N126" s="38"/>
      <c r="O126" s="38"/>
      <c r="P126" s="38"/>
      <c r="Q126" s="38"/>
      <c r="R126" s="38"/>
      <c r="S126" s="38"/>
      <c r="T126" s="66"/>
      <c r="AT126" s="23" t="s">
        <v>135</v>
      </c>
      <c r="AU126" s="23" t="s">
        <v>81</v>
      </c>
    </row>
    <row r="127" spans="2:65" s="11" customFormat="1">
      <c r="B127" s="166"/>
      <c r="D127" s="164" t="s">
        <v>149</v>
      </c>
      <c r="E127" s="167" t="s">
        <v>5</v>
      </c>
      <c r="F127" s="168" t="s">
        <v>150</v>
      </c>
      <c r="H127" s="169">
        <v>9</v>
      </c>
      <c r="L127" s="166"/>
      <c r="M127" s="170"/>
      <c r="N127" s="171"/>
      <c r="O127" s="171"/>
      <c r="P127" s="171"/>
      <c r="Q127" s="171"/>
      <c r="R127" s="171"/>
      <c r="S127" s="171"/>
      <c r="T127" s="172"/>
      <c r="AT127" s="173" t="s">
        <v>149</v>
      </c>
      <c r="AU127" s="173" t="s">
        <v>81</v>
      </c>
      <c r="AV127" s="11" t="s">
        <v>81</v>
      </c>
      <c r="AW127" s="11" t="s">
        <v>36</v>
      </c>
      <c r="AX127" s="11" t="s">
        <v>21</v>
      </c>
      <c r="AY127" s="173" t="s">
        <v>126</v>
      </c>
    </row>
    <row r="128" spans="2:65" s="1" customFormat="1" ht="20.45" customHeight="1">
      <c r="B128" s="149"/>
      <c r="C128" s="150" t="s">
        <v>192</v>
      </c>
      <c r="D128" s="150" t="s">
        <v>128</v>
      </c>
      <c r="E128" s="151" t="s">
        <v>193</v>
      </c>
      <c r="F128" s="152" t="s">
        <v>194</v>
      </c>
      <c r="G128" s="153" t="s">
        <v>146</v>
      </c>
      <c r="H128" s="154">
        <v>19</v>
      </c>
      <c r="I128" s="155"/>
      <c r="J128" s="155">
        <f>ROUND(I128*H128,2)</f>
        <v>0</v>
      </c>
      <c r="K128" s="152" t="s">
        <v>132</v>
      </c>
      <c r="L128" s="37"/>
      <c r="M128" s="156" t="s">
        <v>5</v>
      </c>
      <c r="N128" s="157" t="s">
        <v>44</v>
      </c>
      <c r="O128" s="158">
        <v>1.27</v>
      </c>
      <c r="P128" s="158">
        <f>O128*H128</f>
        <v>24.13</v>
      </c>
      <c r="Q128" s="158">
        <v>5.3459999999999998E-4</v>
      </c>
      <c r="R128" s="158">
        <f>Q128*H128</f>
        <v>1.01574E-2</v>
      </c>
      <c r="S128" s="158">
        <v>0</v>
      </c>
      <c r="T128" s="159">
        <f>S128*H128</f>
        <v>0</v>
      </c>
      <c r="AR128" s="23" t="s">
        <v>133</v>
      </c>
      <c r="AT128" s="23" t="s">
        <v>128</v>
      </c>
      <c r="AU128" s="23" t="s">
        <v>81</v>
      </c>
      <c r="AY128" s="23" t="s">
        <v>126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23" t="s">
        <v>21</v>
      </c>
      <c r="BK128" s="160">
        <f>ROUND(I128*H128,2)</f>
        <v>0</v>
      </c>
      <c r="BL128" s="23" t="s">
        <v>133</v>
      </c>
      <c r="BM128" s="23" t="s">
        <v>195</v>
      </c>
    </row>
    <row r="129" spans="2:65" s="1" customFormat="1">
      <c r="B129" s="37"/>
      <c r="D129" s="161" t="s">
        <v>135</v>
      </c>
      <c r="F129" s="162" t="s">
        <v>196</v>
      </c>
      <c r="L129" s="37"/>
      <c r="M129" s="163"/>
      <c r="N129" s="38"/>
      <c r="O129" s="38"/>
      <c r="P129" s="38"/>
      <c r="Q129" s="38"/>
      <c r="R129" s="38"/>
      <c r="S129" s="38"/>
      <c r="T129" s="66"/>
      <c r="AT129" s="23" t="s">
        <v>135</v>
      </c>
      <c r="AU129" s="23" t="s">
        <v>81</v>
      </c>
    </row>
    <row r="130" spans="2:65" s="11" customFormat="1">
      <c r="B130" s="166"/>
      <c r="D130" s="164" t="s">
        <v>149</v>
      </c>
      <c r="E130" s="167" t="s">
        <v>5</v>
      </c>
      <c r="F130" s="168" t="s">
        <v>155</v>
      </c>
      <c r="H130" s="169">
        <v>19</v>
      </c>
      <c r="L130" s="166"/>
      <c r="M130" s="170"/>
      <c r="N130" s="171"/>
      <c r="O130" s="171"/>
      <c r="P130" s="171"/>
      <c r="Q130" s="171"/>
      <c r="R130" s="171"/>
      <c r="S130" s="171"/>
      <c r="T130" s="172"/>
      <c r="AT130" s="173" t="s">
        <v>149</v>
      </c>
      <c r="AU130" s="173" t="s">
        <v>81</v>
      </c>
      <c r="AV130" s="11" t="s">
        <v>81</v>
      </c>
      <c r="AW130" s="11" t="s">
        <v>36</v>
      </c>
      <c r="AX130" s="11" t="s">
        <v>21</v>
      </c>
      <c r="AY130" s="173" t="s">
        <v>126</v>
      </c>
    </row>
    <row r="131" spans="2:65" s="1" customFormat="1" ht="20.45" customHeight="1">
      <c r="B131" s="149"/>
      <c r="C131" s="150" t="s">
        <v>197</v>
      </c>
      <c r="D131" s="150" t="s">
        <v>128</v>
      </c>
      <c r="E131" s="151" t="s">
        <v>198</v>
      </c>
      <c r="F131" s="152" t="s">
        <v>199</v>
      </c>
      <c r="G131" s="153" t="s">
        <v>146</v>
      </c>
      <c r="H131" s="154">
        <v>10</v>
      </c>
      <c r="I131" s="155"/>
      <c r="J131" s="155">
        <f>ROUND(I131*H131,2)</f>
        <v>0</v>
      </c>
      <c r="K131" s="152" t="s">
        <v>132</v>
      </c>
      <c r="L131" s="37"/>
      <c r="M131" s="156" t="s">
        <v>5</v>
      </c>
      <c r="N131" s="157" t="s">
        <v>44</v>
      </c>
      <c r="O131" s="158">
        <v>2.2949999999999999</v>
      </c>
      <c r="P131" s="158">
        <f>O131*H131</f>
        <v>22.95</v>
      </c>
      <c r="Q131" s="158">
        <v>1.0692E-3</v>
      </c>
      <c r="R131" s="158">
        <f>Q131*H131</f>
        <v>1.0692E-2</v>
      </c>
      <c r="S131" s="158">
        <v>0</v>
      </c>
      <c r="T131" s="159">
        <f>S131*H131</f>
        <v>0</v>
      </c>
      <c r="AR131" s="23" t="s">
        <v>133</v>
      </c>
      <c r="AT131" s="23" t="s">
        <v>128</v>
      </c>
      <c r="AU131" s="23" t="s">
        <v>81</v>
      </c>
      <c r="AY131" s="23" t="s">
        <v>126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23" t="s">
        <v>21</v>
      </c>
      <c r="BK131" s="160">
        <f>ROUND(I131*H131,2)</f>
        <v>0</v>
      </c>
      <c r="BL131" s="23" t="s">
        <v>133</v>
      </c>
      <c r="BM131" s="23" t="s">
        <v>200</v>
      </c>
    </row>
    <row r="132" spans="2:65" s="1" customFormat="1">
      <c r="B132" s="37"/>
      <c r="D132" s="161" t="s">
        <v>135</v>
      </c>
      <c r="F132" s="162" t="s">
        <v>201</v>
      </c>
      <c r="L132" s="37"/>
      <c r="M132" s="163"/>
      <c r="N132" s="38"/>
      <c r="O132" s="38"/>
      <c r="P132" s="38"/>
      <c r="Q132" s="38"/>
      <c r="R132" s="38"/>
      <c r="S132" s="38"/>
      <c r="T132" s="66"/>
      <c r="AT132" s="23" t="s">
        <v>135</v>
      </c>
      <c r="AU132" s="23" t="s">
        <v>81</v>
      </c>
    </row>
    <row r="133" spans="2:65" s="11" customFormat="1">
      <c r="B133" s="166"/>
      <c r="D133" s="164" t="s">
        <v>149</v>
      </c>
      <c r="E133" s="167" t="s">
        <v>5</v>
      </c>
      <c r="F133" s="168" t="s">
        <v>202</v>
      </c>
      <c r="H133" s="169">
        <v>10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73" t="s">
        <v>149</v>
      </c>
      <c r="AU133" s="173" t="s">
        <v>81</v>
      </c>
      <c r="AV133" s="11" t="s">
        <v>81</v>
      </c>
      <c r="AW133" s="11" t="s">
        <v>36</v>
      </c>
      <c r="AX133" s="11" t="s">
        <v>21</v>
      </c>
      <c r="AY133" s="173" t="s">
        <v>126</v>
      </c>
    </row>
    <row r="134" spans="2:65" s="1" customFormat="1" ht="20.45" customHeight="1">
      <c r="B134" s="149"/>
      <c r="C134" s="150" t="s">
        <v>203</v>
      </c>
      <c r="D134" s="150" t="s">
        <v>128</v>
      </c>
      <c r="E134" s="151" t="s">
        <v>204</v>
      </c>
      <c r="F134" s="152" t="s">
        <v>205</v>
      </c>
      <c r="G134" s="153" t="s">
        <v>206</v>
      </c>
      <c r="H134" s="154">
        <v>1075</v>
      </c>
      <c r="I134" s="155"/>
      <c r="J134" s="155">
        <f>ROUND(I134*H134,2)</f>
        <v>0</v>
      </c>
      <c r="K134" s="152" t="s">
        <v>132</v>
      </c>
      <c r="L134" s="37"/>
      <c r="M134" s="156" t="s">
        <v>5</v>
      </c>
      <c r="N134" s="157" t="s">
        <v>44</v>
      </c>
      <c r="O134" s="158">
        <v>2.1000000000000001E-2</v>
      </c>
      <c r="P134" s="158">
        <f>O134*H134</f>
        <v>22.575000000000003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AR134" s="23" t="s">
        <v>133</v>
      </c>
      <c r="AT134" s="23" t="s">
        <v>128</v>
      </c>
      <c r="AU134" s="23" t="s">
        <v>81</v>
      </c>
      <c r="AY134" s="23" t="s">
        <v>126</v>
      </c>
      <c r="BE134" s="160">
        <f>IF(N134="základní",J134,0)</f>
        <v>0</v>
      </c>
      <c r="BF134" s="160">
        <f>IF(N134="snížená",J134,0)</f>
        <v>0</v>
      </c>
      <c r="BG134" s="160">
        <f>IF(N134="zákl. přenesená",J134,0)</f>
        <v>0</v>
      </c>
      <c r="BH134" s="160">
        <f>IF(N134="sníž. přenesená",J134,0)</f>
        <v>0</v>
      </c>
      <c r="BI134" s="160">
        <f>IF(N134="nulová",J134,0)</f>
        <v>0</v>
      </c>
      <c r="BJ134" s="23" t="s">
        <v>21</v>
      </c>
      <c r="BK134" s="160">
        <f>ROUND(I134*H134,2)</f>
        <v>0</v>
      </c>
      <c r="BL134" s="23" t="s">
        <v>133</v>
      </c>
      <c r="BM134" s="23" t="s">
        <v>207</v>
      </c>
    </row>
    <row r="135" spans="2:65" s="1" customFormat="1" ht="40.5">
      <c r="B135" s="37"/>
      <c r="D135" s="161" t="s">
        <v>135</v>
      </c>
      <c r="F135" s="162" t="s">
        <v>208</v>
      </c>
      <c r="L135" s="37"/>
      <c r="M135" s="163"/>
      <c r="N135" s="38"/>
      <c r="O135" s="38"/>
      <c r="P135" s="38"/>
      <c r="Q135" s="38"/>
      <c r="R135" s="38"/>
      <c r="S135" s="38"/>
      <c r="T135" s="66"/>
      <c r="AT135" s="23" t="s">
        <v>135</v>
      </c>
      <c r="AU135" s="23" t="s">
        <v>81</v>
      </c>
    </row>
    <row r="136" spans="2:65" s="1" customFormat="1" ht="27">
      <c r="B136" s="37"/>
      <c r="D136" s="164" t="s">
        <v>137</v>
      </c>
      <c r="F136" s="165" t="s">
        <v>138</v>
      </c>
      <c r="L136" s="37"/>
      <c r="M136" s="163"/>
      <c r="N136" s="38"/>
      <c r="O136" s="38"/>
      <c r="P136" s="38"/>
      <c r="Q136" s="38"/>
      <c r="R136" s="38"/>
      <c r="S136" s="38"/>
      <c r="T136" s="66"/>
      <c r="AT136" s="23" t="s">
        <v>137</v>
      </c>
      <c r="AU136" s="23" t="s">
        <v>81</v>
      </c>
    </row>
    <row r="137" spans="2:65" s="1" customFormat="1" ht="28.9" customHeight="1">
      <c r="B137" s="149"/>
      <c r="C137" s="150" t="s">
        <v>11</v>
      </c>
      <c r="D137" s="150" t="s">
        <v>128</v>
      </c>
      <c r="E137" s="151" t="s">
        <v>209</v>
      </c>
      <c r="F137" s="152" t="s">
        <v>210</v>
      </c>
      <c r="G137" s="153" t="s">
        <v>206</v>
      </c>
      <c r="H137" s="154">
        <v>965.6</v>
      </c>
      <c r="I137" s="155"/>
      <c r="J137" s="155">
        <f>ROUND(I137*H137,2)</f>
        <v>0</v>
      </c>
      <c r="K137" s="152" t="s">
        <v>132</v>
      </c>
      <c r="L137" s="37"/>
      <c r="M137" s="156" t="s">
        <v>5</v>
      </c>
      <c r="N137" s="157" t="s">
        <v>44</v>
      </c>
      <c r="O137" s="158">
        <v>0.12</v>
      </c>
      <c r="P137" s="158">
        <f>O137*H137</f>
        <v>115.872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AR137" s="23" t="s">
        <v>133</v>
      </c>
      <c r="AT137" s="23" t="s">
        <v>128</v>
      </c>
      <c r="AU137" s="23" t="s">
        <v>81</v>
      </c>
      <c r="AY137" s="23" t="s">
        <v>126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23" t="s">
        <v>21</v>
      </c>
      <c r="BK137" s="160">
        <f>ROUND(I137*H137,2)</f>
        <v>0</v>
      </c>
      <c r="BL137" s="23" t="s">
        <v>133</v>
      </c>
      <c r="BM137" s="23" t="s">
        <v>211</v>
      </c>
    </row>
    <row r="138" spans="2:65" s="1" customFormat="1" ht="40.5">
      <c r="B138" s="37"/>
      <c r="D138" s="161" t="s">
        <v>135</v>
      </c>
      <c r="F138" s="162" t="s">
        <v>212</v>
      </c>
      <c r="L138" s="37"/>
      <c r="M138" s="163"/>
      <c r="N138" s="38"/>
      <c r="O138" s="38"/>
      <c r="P138" s="38"/>
      <c r="Q138" s="38"/>
      <c r="R138" s="38"/>
      <c r="S138" s="38"/>
      <c r="T138" s="66"/>
      <c r="AT138" s="23" t="s">
        <v>135</v>
      </c>
      <c r="AU138" s="23" t="s">
        <v>81</v>
      </c>
    </row>
    <row r="139" spans="2:65" s="1" customFormat="1" ht="27">
      <c r="B139" s="37"/>
      <c r="D139" s="161" t="s">
        <v>137</v>
      </c>
      <c r="F139" s="174" t="s">
        <v>138</v>
      </c>
      <c r="L139" s="37"/>
      <c r="M139" s="163"/>
      <c r="N139" s="38"/>
      <c r="O139" s="38"/>
      <c r="P139" s="38"/>
      <c r="Q139" s="38"/>
      <c r="R139" s="38"/>
      <c r="S139" s="38"/>
      <c r="T139" s="66"/>
      <c r="AT139" s="23" t="s">
        <v>137</v>
      </c>
      <c r="AU139" s="23" t="s">
        <v>81</v>
      </c>
    </row>
    <row r="140" spans="2:65" s="12" customFormat="1">
      <c r="B140" s="175"/>
      <c r="D140" s="161" t="s">
        <v>149</v>
      </c>
      <c r="E140" s="176" t="s">
        <v>5</v>
      </c>
      <c r="F140" s="177" t="s">
        <v>213</v>
      </c>
      <c r="H140" s="178" t="s">
        <v>5</v>
      </c>
      <c r="L140" s="175"/>
      <c r="M140" s="179"/>
      <c r="N140" s="180"/>
      <c r="O140" s="180"/>
      <c r="P140" s="180"/>
      <c r="Q140" s="180"/>
      <c r="R140" s="180"/>
      <c r="S140" s="180"/>
      <c r="T140" s="181"/>
      <c r="AT140" s="178" t="s">
        <v>149</v>
      </c>
      <c r="AU140" s="178" t="s">
        <v>81</v>
      </c>
      <c r="AV140" s="12" t="s">
        <v>21</v>
      </c>
      <c r="AW140" s="12" t="s">
        <v>36</v>
      </c>
      <c r="AX140" s="12" t="s">
        <v>73</v>
      </c>
      <c r="AY140" s="178" t="s">
        <v>126</v>
      </c>
    </row>
    <row r="141" spans="2:65" s="11" customFormat="1">
      <c r="B141" s="166"/>
      <c r="D141" s="164" t="s">
        <v>149</v>
      </c>
      <c r="E141" s="167" t="s">
        <v>5</v>
      </c>
      <c r="F141" s="168" t="s">
        <v>214</v>
      </c>
      <c r="H141" s="169">
        <v>965.6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73" t="s">
        <v>149</v>
      </c>
      <c r="AU141" s="173" t="s">
        <v>81</v>
      </c>
      <c r="AV141" s="11" t="s">
        <v>81</v>
      </c>
      <c r="AW141" s="11" t="s">
        <v>36</v>
      </c>
      <c r="AX141" s="11" t="s">
        <v>21</v>
      </c>
      <c r="AY141" s="173" t="s">
        <v>126</v>
      </c>
    </row>
    <row r="142" spans="2:65" s="1" customFormat="1" ht="28.9" customHeight="1">
      <c r="B142" s="149"/>
      <c r="C142" s="150" t="s">
        <v>215</v>
      </c>
      <c r="D142" s="150" t="s">
        <v>128</v>
      </c>
      <c r="E142" s="151" t="s">
        <v>216</v>
      </c>
      <c r="F142" s="152" t="s">
        <v>217</v>
      </c>
      <c r="G142" s="153" t="s">
        <v>206</v>
      </c>
      <c r="H142" s="154">
        <v>849.4</v>
      </c>
      <c r="I142" s="155"/>
      <c r="J142" s="155">
        <f>ROUND(I142*H142,2)</f>
        <v>0</v>
      </c>
      <c r="K142" s="152" t="s">
        <v>132</v>
      </c>
      <c r="L142" s="37"/>
      <c r="M142" s="156" t="s">
        <v>5</v>
      </c>
      <c r="N142" s="157" t="s">
        <v>44</v>
      </c>
      <c r="O142" s="158">
        <v>0.434</v>
      </c>
      <c r="P142" s="158">
        <f>O142*H142</f>
        <v>368.63959999999997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AR142" s="23" t="s">
        <v>133</v>
      </c>
      <c r="AT142" s="23" t="s">
        <v>128</v>
      </c>
      <c r="AU142" s="23" t="s">
        <v>81</v>
      </c>
      <c r="AY142" s="23" t="s">
        <v>126</v>
      </c>
      <c r="BE142" s="160">
        <f>IF(N142="základní",J142,0)</f>
        <v>0</v>
      </c>
      <c r="BF142" s="160">
        <f>IF(N142="snížená",J142,0)</f>
        <v>0</v>
      </c>
      <c r="BG142" s="160">
        <f>IF(N142="zákl. přenesená",J142,0)</f>
        <v>0</v>
      </c>
      <c r="BH142" s="160">
        <f>IF(N142="sníž. přenesená",J142,0)</f>
        <v>0</v>
      </c>
      <c r="BI142" s="160">
        <f>IF(N142="nulová",J142,0)</f>
        <v>0</v>
      </c>
      <c r="BJ142" s="23" t="s">
        <v>21</v>
      </c>
      <c r="BK142" s="160">
        <f>ROUND(I142*H142,2)</f>
        <v>0</v>
      </c>
      <c r="BL142" s="23" t="s">
        <v>133</v>
      </c>
      <c r="BM142" s="23" t="s">
        <v>218</v>
      </c>
    </row>
    <row r="143" spans="2:65" s="1" customFormat="1" ht="40.5">
      <c r="B143" s="37"/>
      <c r="D143" s="161" t="s">
        <v>135</v>
      </c>
      <c r="F143" s="162" t="s">
        <v>219</v>
      </c>
      <c r="L143" s="37"/>
      <c r="M143" s="163"/>
      <c r="N143" s="38"/>
      <c r="O143" s="38"/>
      <c r="P143" s="38"/>
      <c r="Q143" s="38"/>
      <c r="R143" s="38"/>
      <c r="S143" s="38"/>
      <c r="T143" s="66"/>
      <c r="AT143" s="23" t="s">
        <v>135</v>
      </c>
      <c r="AU143" s="23" t="s">
        <v>81</v>
      </c>
    </row>
    <row r="144" spans="2:65" s="1" customFormat="1" ht="27">
      <c r="B144" s="37"/>
      <c r="D144" s="161" t="s">
        <v>137</v>
      </c>
      <c r="F144" s="174" t="s">
        <v>138</v>
      </c>
      <c r="L144" s="37"/>
      <c r="M144" s="163"/>
      <c r="N144" s="38"/>
      <c r="O144" s="38"/>
      <c r="P144" s="38"/>
      <c r="Q144" s="38"/>
      <c r="R144" s="38"/>
      <c r="S144" s="38"/>
      <c r="T144" s="66"/>
      <c r="AT144" s="23" t="s">
        <v>137</v>
      </c>
      <c r="AU144" s="23" t="s">
        <v>81</v>
      </c>
    </row>
    <row r="145" spans="2:65" s="12" customFormat="1">
      <c r="B145" s="175"/>
      <c r="D145" s="161" t="s">
        <v>149</v>
      </c>
      <c r="E145" s="176" t="s">
        <v>5</v>
      </c>
      <c r="F145" s="177" t="s">
        <v>220</v>
      </c>
      <c r="H145" s="178" t="s">
        <v>5</v>
      </c>
      <c r="L145" s="175"/>
      <c r="M145" s="179"/>
      <c r="N145" s="180"/>
      <c r="O145" s="180"/>
      <c r="P145" s="180"/>
      <c r="Q145" s="180"/>
      <c r="R145" s="180"/>
      <c r="S145" s="180"/>
      <c r="T145" s="181"/>
      <c r="AT145" s="178" t="s">
        <v>149</v>
      </c>
      <c r="AU145" s="178" t="s">
        <v>81</v>
      </c>
      <c r="AV145" s="12" t="s">
        <v>21</v>
      </c>
      <c r="AW145" s="12" t="s">
        <v>36</v>
      </c>
      <c r="AX145" s="12" t="s">
        <v>73</v>
      </c>
      <c r="AY145" s="178" t="s">
        <v>126</v>
      </c>
    </row>
    <row r="146" spans="2:65" s="11" customFormat="1">
      <c r="B146" s="166"/>
      <c r="D146" s="161" t="s">
        <v>149</v>
      </c>
      <c r="E146" s="173" t="s">
        <v>5</v>
      </c>
      <c r="F146" s="182" t="s">
        <v>221</v>
      </c>
      <c r="H146" s="183">
        <v>241.4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73" t="s">
        <v>149</v>
      </c>
      <c r="AU146" s="173" t="s">
        <v>81</v>
      </c>
      <c r="AV146" s="11" t="s">
        <v>81</v>
      </c>
      <c r="AW146" s="11" t="s">
        <v>36</v>
      </c>
      <c r="AX146" s="11" t="s">
        <v>73</v>
      </c>
      <c r="AY146" s="173" t="s">
        <v>126</v>
      </c>
    </row>
    <row r="147" spans="2:65" s="12" customFormat="1">
      <c r="B147" s="175"/>
      <c r="D147" s="161" t="s">
        <v>149</v>
      </c>
      <c r="E147" s="176" t="s">
        <v>5</v>
      </c>
      <c r="F147" s="177" t="s">
        <v>222</v>
      </c>
      <c r="H147" s="178" t="s">
        <v>5</v>
      </c>
      <c r="L147" s="175"/>
      <c r="M147" s="179"/>
      <c r="N147" s="180"/>
      <c r="O147" s="180"/>
      <c r="P147" s="180"/>
      <c r="Q147" s="180"/>
      <c r="R147" s="180"/>
      <c r="S147" s="180"/>
      <c r="T147" s="181"/>
      <c r="AT147" s="178" t="s">
        <v>149</v>
      </c>
      <c r="AU147" s="178" t="s">
        <v>81</v>
      </c>
      <c r="AV147" s="12" t="s">
        <v>21</v>
      </c>
      <c r="AW147" s="12" t="s">
        <v>36</v>
      </c>
      <c r="AX147" s="12" t="s">
        <v>73</v>
      </c>
      <c r="AY147" s="178" t="s">
        <v>126</v>
      </c>
    </row>
    <row r="148" spans="2:65" s="11" customFormat="1">
      <c r="B148" s="166"/>
      <c r="D148" s="161" t="s">
        <v>149</v>
      </c>
      <c r="E148" s="173" t="s">
        <v>5</v>
      </c>
      <c r="F148" s="182" t="s">
        <v>223</v>
      </c>
      <c r="H148" s="183">
        <v>608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73" t="s">
        <v>149</v>
      </c>
      <c r="AU148" s="173" t="s">
        <v>81</v>
      </c>
      <c r="AV148" s="11" t="s">
        <v>81</v>
      </c>
      <c r="AW148" s="11" t="s">
        <v>36</v>
      </c>
      <c r="AX148" s="11" t="s">
        <v>73</v>
      </c>
      <c r="AY148" s="173" t="s">
        <v>126</v>
      </c>
    </row>
    <row r="149" spans="2:65" s="13" customFormat="1">
      <c r="B149" s="184"/>
      <c r="D149" s="164" t="s">
        <v>149</v>
      </c>
      <c r="E149" s="185" t="s">
        <v>5</v>
      </c>
      <c r="F149" s="186" t="s">
        <v>224</v>
      </c>
      <c r="H149" s="187">
        <v>849.4</v>
      </c>
      <c r="L149" s="184"/>
      <c r="M149" s="188"/>
      <c r="N149" s="189"/>
      <c r="O149" s="189"/>
      <c r="P149" s="189"/>
      <c r="Q149" s="189"/>
      <c r="R149" s="189"/>
      <c r="S149" s="189"/>
      <c r="T149" s="190"/>
      <c r="AT149" s="191" t="s">
        <v>149</v>
      </c>
      <c r="AU149" s="191" t="s">
        <v>81</v>
      </c>
      <c r="AV149" s="13" t="s">
        <v>133</v>
      </c>
      <c r="AW149" s="13" t="s">
        <v>36</v>
      </c>
      <c r="AX149" s="13" t="s">
        <v>21</v>
      </c>
      <c r="AY149" s="191" t="s">
        <v>126</v>
      </c>
    </row>
    <row r="150" spans="2:65" s="1" customFormat="1" ht="20.45" customHeight="1">
      <c r="B150" s="149"/>
      <c r="C150" s="150" t="s">
        <v>225</v>
      </c>
      <c r="D150" s="150" t="s">
        <v>128</v>
      </c>
      <c r="E150" s="151" t="s">
        <v>226</v>
      </c>
      <c r="F150" s="152" t="s">
        <v>227</v>
      </c>
      <c r="G150" s="153" t="s">
        <v>206</v>
      </c>
      <c r="H150" s="154">
        <v>157.41999999999999</v>
      </c>
      <c r="I150" s="155"/>
      <c r="J150" s="155">
        <f>ROUND(I150*H150,2)</f>
        <v>0</v>
      </c>
      <c r="K150" s="152" t="s">
        <v>132</v>
      </c>
      <c r="L150" s="37"/>
      <c r="M150" s="156" t="s">
        <v>5</v>
      </c>
      <c r="N150" s="157" t="s">
        <v>44</v>
      </c>
      <c r="O150" s="158">
        <v>1.2110000000000001</v>
      </c>
      <c r="P150" s="158">
        <f>O150*H150</f>
        <v>190.63561999999999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AR150" s="23" t="s">
        <v>133</v>
      </c>
      <c r="AT150" s="23" t="s">
        <v>128</v>
      </c>
      <c r="AU150" s="23" t="s">
        <v>81</v>
      </c>
      <c r="AY150" s="23" t="s">
        <v>126</v>
      </c>
      <c r="BE150" s="160">
        <f>IF(N150="základní",J150,0)</f>
        <v>0</v>
      </c>
      <c r="BF150" s="160">
        <f>IF(N150="snížená",J150,0)</f>
        <v>0</v>
      </c>
      <c r="BG150" s="160">
        <f>IF(N150="zákl. přenesená",J150,0)</f>
        <v>0</v>
      </c>
      <c r="BH150" s="160">
        <f>IF(N150="sníž. přenesená",J150,0)</f>
        <v>0</v>
      </c>
      <c r="BI150" s="160">
        <f>IF(N150="nulová",J150,0)</f>
        <v>0</v>
      </c>
      <c r="BJ150" s="23" t="s">
        <v>21</v>
      </c>
      <c r="BK150" s="160">
        <f>ROUND(I150*H150,2)</f>
        <v>0</v>
      </c>
      <c r="BL150" s="23" t="s">
        <v>133</v>
      </c>
      <c r="BM150" s="23" t="s">
        <v>228</v>
      </c>
    </row>
    <row r="151" spans="2:65" s="1" customFormat="1" ht="27">
      <c r="B151" s="37"/>
      <c r="D151" s="161" t="s">
        <v>135</v>
      </c>
      <c r="F151" s="162" t="s">
        <v>229</v>
      </c>
      <c r="L151" s="37"/>
      <c r="M151" s="163"/>
      <c r="N151" s="38"/>
      <c r="O151" s="38"/>
      <c r="P151" s="38"/>
      <c r="Q151" s="38"/>
      <c r="R151" s="38"/>
      <c r="S151" s="38"/>
      <c r="T151" s="66"/>
      <c r="AT151" s="23" t="s">
        <v>135</v>
      </c>
      <c r="AU151" s="23" t="s">
        <v>81</v>
      </c>
    </row>
    <row r="152" spans="2:65" s="1" customFormat="1" ht="27">
      <c r="B152" s="37"/>
      <c r="D152" s="161" t="s">
        <v>137</v>
      </c>
      <c r="F152" s="174" t="s">
        <v>230</v>
      </c>
      <c r="L152" s="37"/>
      <c r="M152" s="163"/>
      <c r="N152" s="38"/>
      <c r="O152" s="38"/>
      <c r="P152" s="38"/>
      <c r="Q152" s="38"/>
      <c r="R152" s="38"/>
      <c r="S152" s="38"/>
      <c r="T152" s="66"/>
      <c r="AT152" s="23" t="s">
        <v>137</v>
      </c>
      <c r="AU152" s="23" t="s">
        <v>81</v>
      </c>
    </row>
    <row r="153" spans="2:65" s="12" customFormat="1">
      <c r="B153" s="175"/>
      <c r="D153" s="161" t="s">
        <v>149</v>
      </c>
      <c r="E153" s="176" t="s">
        <v>5</v>
      </c>
      <c r="F153" s="177" t="s">
        <v>231</v>
      </c>
      <c r="H153" s="178" t="s">
        <v>5</v>
      </c>
      <c r="L153" s="175"/>
      <c r="M153" s="179"/>
      <c r="N153" s="180"/>
      <c r="O153" s="180"/>
      <c r="P153" s="180"/>
      <c r="Q153" s="180"/>
      <c r="R153" s="180"/>
      <c r="S153" s="180"/>
      <c r="T153" s="181"/>
      <c r="AT153" s="178" t="s">
        <v>149</v>
      </c>
      <c r="AU153" s="178" t="s">
        <v>81</v>
      </c>
      <c r="AV153" s="12" t="s">
        <v>21</v>
      </c>
      <c r="AW153" s="12" t="s">
        <v>36</v>
      </c>
      <c r="AX153" s="12" t="s">
        <v>73</v>
      </c>
      <c r="AY153" s="178" t="s">
        <v>126</v>
      </c>
    </row>
    <row r="154" spans="2:65" s="12" customFormat="1">
      <c r="B154" s="175"/>
      <c r="D154" s="161" t="s">
        <v>149</v>
      </c>
      <c r="E154" s="176" t="s">
        <v>5</v>
      </c>
      <c r="F154" s="177" t="s">
        <v>232</v>
      </c>
      <c r="H154" s="178" t="s">
        <v>5</v>
      </c>
      <c r="L154" s="175"/>
      <c r="M154" s="179"/>
      <c r="N154" s="180"/>
      <c r="O154" s="180"/>
      <c r="P154" s="180"/>
      <c r="Q154" s="180"/>
      <c r="R154" s="180"/>
      <c r="S154" s="180"/>
      <c r="T154" s="181"/>
      <c r="AT154" s="178" t="s">
        <v>149</v>
      </c>
      <c r="AU154" s="178" t="s">
        <v>81</v>
      </c>
      <c r="AV154" s="12" t="s">
        <v>21</v>
      </c>
      <c r="AW154" s="12" t="s">
        <v>36</v>
      </c>
      <c r="AX154" s="12" t="s">
        <v>73</v>
      </c>
      <c r="AY154" s="178" t="s">
        <v>126</v>
      </c>
    </row>
    <row r="155" spans="2:65" s="11" customFormat="1">
      <c r="B155" s="166"/>
      <c r="D155" s="161" t="s">
        <v>149</v>
      </c>
      <c r="E155" s="173" t="s">
        <v>5</v>
      </c>
      <c r="F155" s="182" t="s">
        <v>233</v>
      </c>
      <c r="H155" s="183">
        <v>130.05000000000001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73" t="s">
        <v>149</v>
      </c>
      <c r="AU155" s="173" t="s">
        <v>81</v>
      </c>
      <c r="AV155" s="11" t="s">
        <v>81</v>
      </c>
      <c r="AW155" s="11" t="s">
        <v>36</v>
      </c>
      <c r="AX155" s="11" t="s">
        <v>73</v>
      </c>
      <c r="AY155" s="173" t="s">
        <v>126</v>
      </c>
    </row>
    <row r="156" spans="2:65" s="12" customFormat="1">
      <c r="B156" s="175"/>
      <c r="D156" s="161" t="s">
        <v>149</v>
      </c>
      <c r="E156" s="176" t="s">
        <v>5</v>
      </c>
      <c r="F156" s="177" t="s">
        <v>234</v>
      </c>
      <c r="H156" s="178" t="s">
        <v>5</v>
      </c>
      <c r="L156" s="175"/>
      <c r="M156" s="179"/>
      <c r="N156" s="180"/>
      <c r="O156" s="180"/>
      <c r="P156" s="180"/>
      <c r="Q156" s="180"/>
      <c r="R156" s="180"/>
      <c r="S156" s="180"/>
      <c r="T156" s="181"/>
      <c r="AT156" s="178" t="s">
        <v>149</v>
      </c>
      <c r="AU156" s="178" t="s">
        <v>81</v>
      </c>
      <c r="AV156" s="12" t="s">
        <v>21</v>
      </c>
      <c r="AW156" s="12" t="s">
        <v>36</v>
      </c>
      <c r="AX156" s="12" t="s">
        <v>73</v>
      </c>
      <c r="AY156" s="178" t="s">
        <v>126</v>
      </c>
    </row>
    <row r="157" spans="2:65" s="11" customFormat="1">
      <c r="B157" s="166"/>
      <c r="D157" s="161" t="s">
        <v>149</v>
      </c>
      <c r="E157" s="173" t="s">
        <v>5</v>
      </c>
      <c r="F157" s="182" t="s">
        <v>235</v>
      </c>
      <c r="H157" s="183">
        <v>19.04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73" t="s">
        <v>149</v>
      </c>
      <c r="AU157" s="173" t="s">
        <v>81</v>
      </c>
      <c r="AV157" s="11" t="s">
        <v>81</v>
      </c>
      <c r="AW157" s="11" t="s">
        <v>36</v>
      </c>
      <c r="AX157" s="11" t="s">
        <v>73</v>
      </c>
      <c r="AY157" s="173" t="s">
        <v>126</v>
      </c>
    </row>
    <row r="158" spans="2:65" s="11" customFormat="1">
      <c r="B158" s="166"/>
      <c r="D158" s="161" t="s">
        <v>149</v>
      </c>
      <c r="E158" s="173" t="s">
        <v>5</v>
      </c>
      <c r="F158" s="182" t="s">
        <v>236</v>
      </c>
      <c r="H158" s="183">
        <v>8.33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73" t="s">
        <v>149</v>
      </c>
      <c r="AU158" s="173" t="s">
        <v>81</v>
      </c>
      <c r="AV158" s="11" t="s">
        <v>81</v>
      </c>
      <c r="AW158" s="11" t="s">
        <v>36</v>
      </c>
      <c r="AX158" s="11" t="s">
        <v>73</v>
      </c>
      <c r="AY158" s="173" t="s">
        <v>126</v>
      </c>
    </row>
    <row r="159" spans="2:65" s="13" customFormat="1">
      <c r="B159" s="184"/>
      <c r="D159" s="164" t="s">
        <v>149</v>
      </c>
      <c r="E159" s="185" t="s">
        <v>5</v>
      </c>
      <c r="F159" s="186" t="s">
        <v>224</v>
      </c>
      <c r="H159" s="187">
        <v>157.41999999999999</v>
      </c>
      <c r="L159" s="184"/>
      <c r="M159" s="188"/>
      <c r="N159" s="189"/>
      <c r="O159" s="189"/>
      <c r="P159" s="189"/>
      <c r="Q159" s="189"/>
      <c r="R159" s="189"/>
      <c r="S159" s="189"/>
      <c r="T159" s="190"/>
      <c r="AT159" s="191" t="s">
        <v>149</v>
      </c>
      <c r="AU159" s="191" t="s">
        <v>81</v>
      </c>
      <c r="AV159" s="13" t="s">
        <v>133</v>
      </c>
      <c r="AW159" s="13" t="s">
        <v>36</v>
      </c>
      <c r="AX159" s="13" t="s">
        <v>21</v>
      </c>
      <c r="AY159" s="191" t="s">
        <v>126</v>
      </c>
    </row>
    <row r="160" spans="2:65" s="1" customFormat="1" ht="20.45" customHeight="1">
      <c r="B160" s="149"/>
      <c r="C160" s="150" t="s">
        <v>237</v>
      </c>
      <c r="D160" s="150" t="s">
        <v>128</v>
      </c>
      <c r="E160" s="151" t="s">
        <v>238</v>
      </c>
      <c r="F160" s="152" t="s">
        <v>239</v>
      </c>
      <c r="G160" s="153" t="s">
        <v>206</v>
      </c>
      <c r="H160" s="154">
        <v>157.41999999999999</v>
      </c>
      <c r="I160" s="155"/>
      <c r="J160" s="155">
        <f>ROUND(I160*H160,2)</f>
        <v>0</v>
      </c>
      <c r="K160" s="152" t="s">
        <v>132</v>
      </c>
      <c r="L160" s="37"/>
      <c r="M160" s="156" t="s">
        <v>5</v>
      </c>
      <c r="N160" s="157" t="s">
        <v>44</v>
      </c>
      <c r="O160" s="158">
        <v>1.974</v>
      </c>
      <c r="P160" s="158">
        <f>O160*H160</f>
        <v>310.74707999999998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AR160" s="23" t="s">
        <v>133</v>
      </c>
      <c r="AT160" s="23" t="s">
        <v>128</v>
      </c>
      <c r="AU160" s="23" t="s">
        <v>81</v>
      </c>
      <c r="AY160" s="23" t="s">
        <v>126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23" t="s">
        <v>21</v>
      </c>
      <c r="BK160" s="160">
        <f>ROUND(I160*H160,2)</f>
        <v>0</v>
      </c>
      <c r="BL160" s="23" t="s">
        <v>133</v>
      </c>
      <c r="BM160" s="23" t="s">
        <v>240</v>
      </c>
    </row>
    <row r="161" spans="2:65" s="1" customFormat="1" ht="27">
      <c r="B161" s="37"/>
      <c r="D161" s="161" t="s">
        <v>135</v>
      </c>
      <c r="F161" s="162" t="s">
        <v>241</v>
      </c>
      <c r="L161" s="37"/>
      <c r="M161" s="163"/>
      <c r="N161" s="38"/>
      <c r="O161" s="38"/>
      <c r="P161" s="38"/>
      <c r="Q161" s="38"/>
      <c r="R161" s="38"/>
      <c r="S161" s="38"/>
      <c r="T161" s="66"/>
      <c r="AT161" s="23" t="s">
        <v>135</v>
      </c>
      <c r="AU161" s="23" t="s">
        <v>81</v>
      </c>
    </row>
    <row r="162" spans="2:65" s="1" customFormat="1" ht="27">
      <c r="B162" s="37"/>
      <c r="D162" s="161" t="s">
        <v>137</v>
      </c>
      <c r="F162" s="174" t="s">
        <v>230</v>
      </c>
      <c r="L162" s="37"/>
      <c r="M162" s="163"/>
      <c r="N162" s="38"/>
      <c r="O162" s="38"/>
      <c r="P162" s="38"/>
      <c r="Q162" s="38"/>
      <c r="R162" s="38"/>
      <c r="S162" s="38"/>
      <c r="T162" s="66"/>
      <c r="AT162" s="23" t="s">
        <v>137</v>
      </c>
      <c r="AU162" s="23" t="s">
        <v>81</v>
      </c>
    </row>
    <row r="163" spans="2:65" s="12" customFormat="1">
      <c r="B163" s="175"/>
      <c r="D163" s="161" t="s">
        <v>149</v>
      </c>
      <c r="E163" s="176" t="s">
        <v>5</v>
      </c>
      <c r="F163" s="177" t="s">
        <v>231</v>
      </c>
      <c r="H163" s="178" t="s">
        <v>5</v>
      </c>
      <c r="L163" s="175"/>
      <c r="M163" s="179"/>
      <c r="N163" s="180"/>
      <c r="O163" s="180"/>
      <c r="P163" s="180"/>
      <c r="Q163" s="180"/>
      <c r="R163" s="180"/>
      <c r="S163" s="180"/>
      <c r="T163" s="181"/>
      <c r="AT163" s="178" t="s">
        <v>149</v>
      </c>
      <c r="AU163" s="178" t="s">
        <v>81</v>
      </c>
      <c r="AV163" s="12" t="s">
        <v>21</v>
      </c>
      <c r="AW163" s="12" t="s">
        <v>36</v>
      </c>
      <c r="AX163" s="12" t="s">
        <v>73</v>
      </c>
      <c r="AY163" s="178" t="s">
        <v>126</v>
      </c>
    </row>
    <row r="164" spans="2:65" s="12" customFormat="1">
      <c r="B164" s="175"/>
      <c r="D164" s="161" t="s">
        <v>149</v>
      </c>
      <c r="E164" s="176" t="s">
        <v>5</v>
      </c>
      <c r="F164" s="177" t="s">
        <v>232</v>
      </c>
      <c r="H164" s="178" t="s">
        <v>5</v>
      </c>
      <c r="L164" s="175"/>
      <c r="M164" s="179"/>
      <c r="N164" s="180"/>
      <c r="O164" s="180"/>
      <c r="P164" s="180"/>
      <c r="Q164" s="180"/>
      <c r="R164" s="180"/>
      <c r="S164" s="180"/>
      <c r="T164" s="181"/>
      <c r="AT164" s="178" t="s">
        <v>149</v>
      </c>
      <c r="AU164" s="178" t="s">
        <v>81</v>
      </c>
      <c r="AV164" s="12" t="s">
        <v>21</v>
      </c>
      <c r="AW164" s="12" t="s">
        <v>36</v>
      </c>
      <c r="AX164" s="12" t="s">
        <v>73</v>
      </c>
      <c r="AY164" s="178" t="s">
        <v>126</v>
      </c>
    </row>
    <row r="165" spans="2:65" s="11" customFormat="1">
      <c r="B165" s="166"/>
      <c r="D165" s="161" t="s">
        <v>149</v>
      </c>
      <c r="E165" s="173" t="s">
        <v>5</v>
      </c>
      <c r="F165" s="182" t="s">
        <v>233</v>
      </c>
      <c r="H165" s="183">
        <v>130.05000000000001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73" t="s">
        <v>149</v>
      </c>
      <c r="AU165" s="173" t="s">
        <v>81</v>
      </c>
      <c r="AV165" s="11" t="s">
        <v>81</v>
      </c>
      <c r="AW165" s="11" t="s">
        <v>36</v>
      </c>
      <c r="AX165" s="11" t="s">
        <v>73</v>
      </c>
      <c r="AY165" s="173" t="s">
        <v>126</v>
      </c>
    </row>
    <row r="166" spans="2:65" s="12" customFormat="1">
      <c r="B166" s="175"/>
      <c r="D166" s="161" t="s">
        <v>149</v>
      </c>
      <c r="E166" s="176" t="s">
        <v>5</v>
      </c>
      <c r="F166" s="177" t="s">
        <v>234</v>
      </c>
      <c r="H166" s="178" t="s">
        <v>5</v>
      </c>
      <c r="L166" s="175"/>
      <c r="M166" s="179"/>
      <c r="N166" s="180"/>
      <c r="O166" s="180"/>
      <c r="P166" s="180"/>
      <c r="Q166" s="180"/>
      <c r="R166" s="180"/>
      <c r="S166" s="180"/>
      <c r="T166" s="181"/>
      <c r="AT166" s="178" t="s">
        <v>149</v>
      </c>
      <c r="AU166" s="178" t="s">
        <v>81</v>
      </c>
      <c r="AV166" s="12" t="s">
        <v>21</v>
      </c>
      <c r="AW166" s="12" t="s">
        <v>36</v>
      </c>
      <c r="AX166" s="12" t="s">
        <v>73</v>
      </c>
      <c r="AY166" s="178" t="s">
        <v>126</v>
      </c>
    </row>
    <row r="167" spans="2:65" s="11" customFormat="1">
      <c r="B167" s="166"/>
      <c r="D167" s="161" t="s">
        <v>149</v>
      </c>
      <c r="E167" s="173" t="s">
        <v>5</v>
      </c>
      <c r="F167" s="182" t="s">
        <v>235</v>
      </c>
      <c r="H167" s="183">
        <v>19.04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73" t="s">
        <v>149</v>
      </c>
      <c r="AU167" s="173" t="s">
        <v>81</v>
      </c>
      <c r="AV167" s="11" t="s">
        <v>81</v>
      </c>
      <c r="AW167" s="11" t="s">
        <v>36</v>
      </c>
      <c r="AX167" s="11" t="s">
        <v>73</v>
      </c>
      <c r="AY167" s="173" t="s">
        <v>126</v>
      </c>
    </row>
    <row r="168" spans="2:65" s="11" customFormat="1">
      <c r="B168" s="166"/>
      <c r="D168" s="161" t="s">
        <v>149</v>
      </c>
      <c r="E168" s="173" t="s">
        <v>5</v>
      </c>
      <c r="F168" s="182" t="s">
        <v>236</v>
      </c>
      <c r="H168" s="183">
        <v>8.33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73" t="s">
        <v>149</v>
      </c>
      <c r="AU168" s="173" t="s">
        <v>81</v>
      </c>
      <c r="AV168" s="11" t="s">
        <v>81</v>
      </c>
      <c r="AW168" s="11" t="s">
        <v>36</v>
      </c>
      <c r="AX168" s="11" t="s">
        <v>73</v>
      </c>
      <c r="AY168" s="173" t="s">
        <v>126</v>
      </c>
    </row>
    <row r="169" spans="2:65" s="13" customFormat="1">
      <c r="B169" s="184"/>
      <c r="D169" s="164" t="s">
        <v>149</v>
      </c>
      <c r="E169" s="185" t="s">
        <v>5</v>
      </c>
      <c r="F169" s="186" t="s">
        <v>224</v>
      </c>
      <c r="H169" s="187">
        <v>157.41999999999999</v>
      </c>
      <c r="L169" s="184"/>
      <c r="M169" s="188"/>
      <c r="N169" s="189"/>
      <c r="O169" s="189"/>
      <c r="P169" s="189"/>
      <c r="Q169" s="189"/>
      <c r="R169" s="189"/>
      <c r="S169" s="189"/>
      <c r="T169" s="190"/>
      <c r="AT169" s="191" t="s">
        <v>149</v>
      </c>
      <c r="AU169" s="191" t="s">
        <v>81</v>
      </c>
      <c r="AV169" s="13" t="s">
        <v>133</v>
      </c>
      <c r="AW169" s="13" t="s">
        <v>36</v>
      </c>
      <c r="AX169" s="13" t="s">
        <v>21</v>
      </c>
      <c r="AY169" s="191" t="s">
        <v>126</v>
      </c>
    </row>
    <row r="170" spans="2:65" s="1" customFormat="1" ht="20.45" customHeight="1">
      <c r="B170" s="149"/>
      <c r="C170" s="150" t="s">
        <v>242</v>
      </c>
      <c r="D170" s="150" t="s">
        <v>128</v>
      </c>
      <c r="E170" s="151" t="s">
        <v>243</v>
      </c>
      <c r="F170" s="152" t="s">
        <v>244</v>
      </c>
      <c r="G170" s="153" t="s">
        <v>206</v>
      </c>
      <c r="H170" s="154">
        <v>21</v>
      </c>
      <c r="I170" s="155"/>
      <c r="J170" s="155">
        <f>ROUND(I170*H170,2)</f>
        <v>0</v>
      </c>
      <c r="K170" s="152" t="s">
        <v>132</v>
      </c>
      <c r="L170" s="37"/>
      <c r="M170" s="156" t="s">
        <v>5</v>
      </c>
      <c r="N170" s="157" t="s">
        <v>44</v>
      </c>
      <c r="O170" s="158">
        <v>3.14</v>
      </c>
      <c r="P170" s="158">
        <f>O170*H170</f>
        <v>65.94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AR170" s="23" t="s">
        <v>133</v>
      </c>
      <c r="AT170" s="23" t="s">
        <v>128</v>
      </c>
      <c r="AU170" s="23" t="s">
        <v>81</v>
      </c>
      <c r="AY170" s="23" t="s">
        <v>126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23" t="s">
        <v>21</v>
      </c>
      <c r="BK170" s="160">
        <f>ROUND(I170*H170,2)</f>
        <v>0</v>
      </c>
      <c r="BL170" s="23" t="s">
        <v>133</v>
      </c>
      <c r="BM170" s="23" t="s">
        <v>245</v>
      </c>
    </row>
    <row r="171" spans="2:65" s="1" customFormat="1" ht="27">
      <c r="B171" s="37"/>
      <c r="D171" s="161" t="s">
        <v>135</v>
      </c>
      <c r="F171" s="162" t="s">
        <v>246</v>
      </c>
      <c r="L171" s="37"/>
      <c r="M171" s="163"/>
      <c r="N171" s="38"/>
      <c r="O171" s="38"/>
      <c r="P171" s="38"/>
      <c r="Q171" s="38"/>
      <c r="R171" s="38"/>
      <c r="S171" s="38"/>
      <c r="T171" s="66"/>
      <c r="AT171" s="23" t="s">
        <v>135</v>
      </c>
      <c r="AU171" s="23" t="s">
        <v>81</v>
      </c>
    </row>
    <row r="172" spans="2:65" s="12" customFormat="1">
      <c r="B172" s="175"/>
      <c r="D172" s="161" t="s">
        <v>149</v>
      </c>
      <c r="E172" s="176" t="s">
        <v>5</v>
      </c>
      <c r="F172" s="177" t="s">
        <v>247</v>
      </c>
      <c r="H172" s="178" t="s">
        <v>5</v>
      </c>
      <c r="L172" s="175"/>
      <c r="M172" s="179"/>
      <c r="N172" s="180"/>
      <c r="O172" s="180"/>
      <c r="P172" s="180"/>
      <c r="Q172" s="180"/>
      <c r="R172" s="180"/>
      <c r="S172" s="180"/>
      <c r="T172" s="181"/>
      <c r="AT172" s="178" t="s">
        <v>149</v>
      </c>
      <c r="AU172" s="178" t="s">
        <v>81</v>
      </c>
      <c r="AV172" s="12" t="s">
        <v>21</v>
      </c>
      <c r="AW172" s="12" t="s">
        <v>36</v>
      </c>
      <c r="AX172" s="12" t="s">
        <v>73</v>
      </c>
      <c r="AY172" s="178" t="s">
        <v>126</v>
      </c>
    </row>
    <row r="173" spans="2:65" s="11" customFormat="1">
      <c r="B173" s="166"/>
      <c r="D173" s="161" t="s">
        <v>149</v>
      </c>
      <c r="E173" s="173" t="s">
        <v>5</v>
      </c>
      <c r="F173" s="182" t="s">
        <v>248</v>
      </c>
      <c r="H173" s="183">
        <v>1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73" t="s">
        <v>149</v>
      </c>
      <c r="AU173" s="173" t="s">
        <v>81</v>
      </c>
      <c r="AV173" s="11" t="s">
        <v>81</v>
      </c>
      <c r="AW173" s="11" t="s">
        <v>36</v>
      </c>
      <c r="AX173" s="11" t="s">
        <v>73</v>
      </c>
      <c r="AY173" s="173" t="s">
        <v>126</v>
      </c>
    </row>
    <row r="174" spans="2:65" s="12" customFormat="1">
      <c r="B174" s="175"/>
      <c r="D174" s="161" t="s">
        <v>149</v>
      </c>
      <c r="E174" s="176" t="s">
        <v>5</v>
      </c>
      <c r="F174" s="177" t="s">
        <v>249</v>
      </c>
      <c r="H174" s="178" t="s">
        <v>5</v>
      </c>
      <c r="L174" s="175"/>
      <c r="M174" s="179"/>
      <c r="N174" s="180"/>
      <c r="O174" s="180"/>
      <c r="P174" s="180"/>
      <c r="Q174" s="180"/>
      <c r="R174" s="180"/>
      <c r="S174" s="180"/>
      <c r="T174" s="181"/>
      <c r="AT174" s="178" t="s">
        <v>149</v>
      </c>
      <c r="AU174" s="178" t="s">
        <v>81</v>
      </c>
      <c r="AV174" s="12" t="s">
        <v>21</v>
      </c>
      <c r="AW174" s="12" t="s">
        <v>36</v>
      </c>
      <c r="AX174" s="12" t="s">
        <v>73</v>
      </c>
      <c r="AY174" s="178" t="s">
        <v>126</v>
      </c>
    </row>
    <row r="175" spans="2:65" s="11" customFormat="1">
      <c r="B175" s="166"/>
      <c r="D175" s="164" t="s">
        <v>149</v>
      </c>
      <c r="E175" s="167" t="s">
        <v>5</v>
      </c>
      <c r="F175" s="168" t="s">
        <v>250</v>
      </c>
      <c r="H175" s="169">
        <v>20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73" t="s">
        <v>149</v>
      </c>
      <c r="AU175" s="173" t="s">
        <v>81</v>
      </c>
      <c r="AV175" s="11" t="s">
        <v>81</v>
      </c>
      <c r="AW175" s="11" t="s">
        <v>36</v>
      </c>
      <c r="AX175" s="11" t="s">
        <v>73</v>
      </c>
      <c r="AY175" s="173" t="s">
        <v>126</v>
      </c>
    </row>
    <row r="176" spans="2:65" s="1" customFormat="1" ht="20.45" customHeight="1">
      <c r="B176" s="149"/>
      <c r="C176" s="150" t="s">
        <v>251</v>
      </c>
      <c r="D176" s="150" t="s">
        <v>128</v>
      </c>
      <c r="E176" s="151" t="s">
        <v>252</v>
      </c>
      <c r="F176" s="152" t="s">
        <v>253</v>
      </c>
      <c r="G176" s="153" t="s">
        <v>206</v>
      </c>
      <c r="H176" s="154">
        <v>21</v>
      </c>
      <c r="I176" s="155"/>
      <c r="J176" s="155">
        <f>ROUND(I176*H176,2)</f>
        <v>0</v>
      </c>
      <c r="K176" s="152" t="s">
        <v>132</v>
      </c>
      <c r="L176" s="37"/>
      <c r="M176" s="156" t="s">
        <v>5</v>
      </c>
      <c r="N176" s="157" t="s">
        <v>44</v>
      </c>
      <c r="O176" s="158">
        <v>0.47399999999999998</v>
      </c>
      <c r="P176" s="158">
        <f>O176*H176</f>
        <v>9.9539999999999988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AR176" s="23" t="s">
        <v>133</v>
      </c>
      <c r="AT176" s="23" t="s">
        <v>128</v>
      </c>
      <c r="AU176" s="23" t="s">
        <v>81</v>
      </c>
      <c r="AY176" s="23" t="s">
        <v>126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23" t="s">
        <v>21</v>
      </c>
      <c r="BK176" s="160">
        <f>ROUND(I176*H176,2)</f>
        <v>0</v>
      </c>
      <c r="BL176" s="23" t="s">
        <v>133</v>
      </c>
      <c r="BM176" s="23" t="s">
        <v>254</v>
      </c>
    </row>
    <row r="177" spans="2:65" s="1" customFormat="1" ht="27">
      <c r="B177" s="37"/>
      <c r="D177" s="164" t="s">
        <v>135</v>
      </c>
      <c r="F177" s="192" t="s">
        <v>255</v>
      </c>
      <c r="L177" s="37"/>
      <c r="M177" s="163"/>
      <c r="N177" s="38"/>
      <c r="O177" s="38"/>
      <c r="P177" s="38"/>
      <c r="Q177" s="38"/>
      <c r="R177" s="38"/>
      <c r="S177" s="38"/>
      <c r="T177" s="66"/>
      <c r="AT177" s="23" t="s">
        <v>135</v>
      </c>
      <c r="AU177" s="23" t="s">
        <v>81</v>
      </c>
    </row>
    <row r="178" spans="2:65" s="1" customFormat="1" ht="20.45" customHeight="1">
      <c r="B178" s="149"/>
      <c r="C178" s="150" t="s">
        <v>10</v>
      </c>
      <c r="D178" s="150" t="s">
        <v>128</v>
      </c>
      <c r="E178" s="151" t="s">
        <v>256</v>
      </c>
      <c r="F178" s="152" t="s">
        <v>257</v>
      </c>
      <c r="G178" s="153" t="s">
        <v>206</v>
      </c>
      <c r="H178" s="154">
        <v>4.8639999999999999</v>
      </c>
      <c r="I178" s="155"/>
      <c r="J178" s="155">
        <f>ROUND(I178*H178,2)</f>
        <v>0</v>
      </c>
      <c r="K178" s="152" t="s">
        <v>132</v>
      </c>
      <c r="L178" s="37"/>
      <c r="M178" s="156" t="s">
        <v>5</v>
      </c>
      <c r="N178" s="157" t="s">
        <v>44</v>
      </c>
      <c r="O178" s="158">
        <v>4.6269999999999998</v>
      </c>
      <c r="P178" s="158">
        <f>O178*H178</f>
        <v>22.505727999999998</v>
      </c>
      <c r="Q178" s="158">
        <v>0</v>
      </c>
      <c r="R178" s="158">
        <f>Q178*H178</f>
        <v>0</v>
      </c>
      <c r="S178" s="158">
        <v>0</v>
      </c>
      <c r="T178" s="159">
        <f>S178*H178</f>
        <v>0</v>
      </c>
      <c r="AR178" s="23" t="s">
        <v>133</v>
      </c>
      <c r="AT178" s="23" t="s">
        <v>128</v>
      </c>
      <c r="AU178" s="23" t="s">
        <v>81</v>
      </c>
      <c r="AY178" s="23" t="s">
        <v>126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23" t="s">
        <v>21</v>
      </c>
      <c r="BK178" s="160">
        <f>ROUND(I178*H178,2)</f>
        <v>0</v>
      </c>
      <c r="BL178" s="23" t="s">
        <v>133</v>
      </c>
      <c r="BM178" s="23" t="s">
        <v>258</v>
      </c>
    </row>
    <row r="179" spans="2:65" s="1" customFormat="1" ht="27">
      <c r="B179" s="37"/>
      <c r="D179" s="161" t="s">
        <v>135</v>
      </c>
      <c r="F179" s="162" t="s">
        <v>259</v>
      </c>
      <c r="L179" s="37"/>
      <c r="M179" s="163"/>
      <c r="N179" s="38"/>
      <c r="O179" s="38"/>
      <c r="P179" s="38"/>
      <c r="Q179" s="38"/>
      <c r="R179" s="38"/>
      <c r="S179" s="38"/>
      <c r="T179" s="66"/>
      <c r="AT179" s="23" t="s">
        <v>135</v>
      </c>
      <c r="AU179" s="23" t="s">
        <v>81</v>
      </c>
    </row>
    <row r="180" spans="2:65" s="12" customFormat="1">
      <c r="B180" s="175"/>
      <c r="D180" s="161" t="s">
        <v>149</v>
      </c>
      <c r="E180" s="176" t="s">
        <v>5</v>
      </c>
      <c r="F180" s="177" t="s">
        <v>260</v>
      </c>
      <c r="H180" s="178" t="s">
        <v>5</v>
      </c>
      <c r="L180" s="175"/>
      <c r="M180" s="179"/>
      <c r="N180" s="180"/>
      <c r="O180" s="180"/>
      <c r="P180" s="180"/>
      <c r="Q180" s="180"/>
      <c r="R180" s="180"/>
      <c r="S180" s="180"/>
      <c r="T180" s="181"/>
      <c r="AT180" s="178" t="s">
        <v>149</v>
      </c>
      <c r="AU180" s="178" t="s">
        <v>81</v>
      </c>
      <c r="AV180" s="12" t="s">
        <v>21</v>
      </c>
      <c r="AW180" s="12" t="s">
        <v>36</v>
      </c>
      <c r="AX180" s="12" t="s">
        <v>73</v>
      </c>
      <c r="AY180" s="178" t="s">
        <v>126</v>
      </c>
    </row>
    <row r="181" spans="2:65" s="11" customFormat="1">
      <c r="B181" s="166"/>
      <c r="D181" s="164" t="s">
        <v>149</v>
      </c>
      <c r="E181" s="167" t="s">
        <v>5</v>
      </c>
      <c r="F181" s="168" t="s">
        <v>261</v>
      </c>
      <c r="H181" s="169">
        <v>4.8639999999999999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73" t="s">
        <v>149</v>
      </c>
      <c r="AU181" s="173" t="s">
        <v>81</v>
      </c>
      <c r="AV181" s="11" t="s">
        <v>81</v>
      </c>
      <c r="AW181" s="11" t="s">
        <v>36</v>
      </c>
      <c r="AX181" s="11" t="s">
        <v>73</v>
      </c>
      <c r="AY181" s="173" t="s">
        <v>126</v>
      </c>
    </row>
    <row r="182" spans="2:65" s="1" customFormat="1" ht="20.45" customHeight="1">
      <c r="B182" s="149"/>
      <c r="C182" s="150" t="s">
        <v>262</v>
      </c>
      <c r="D182" s="150" t="s">
        <v>128</v>
      </c>
      <c r="E182" s="151" t="s">
        <v>263</v>
      </c>
      <c r="F182" s="152" t="s">
        <v>264</v>
      </c>
      <c r="G182" s="153" t="s">
        <v>206</v>
      </c>
      <c r="H182" s="154">
        <v>4.8639999999999999</v>
      </c>
      <c r="I182" s="155"/>
      <c r="J182" s="155">
        <f>ROUND(I182*H182,2)</f>
        <v>0</v>
      </c>
      <c r="K182" s="152" t="s">
        <v>132</v>
      </c>
      <c r="L182" s="37"/>
      <c r="M182" s="156" t="s">
        <v>5</v>
      </c>
      <c r="N182" s="157" t="s">
        <v>44</v>
      </c>
      <c r="O182" s="158">
        <v>0.747</v>
      </c>
      <c r="P182" s="158">
        <f>O182*H182</f>
        <v>3.6334079999999997</v>
      </c>
      <c r="Q182" s="158">
        <v>0</v>
      </c>
      <c r="R182" s="158">
        <f>Q182*H182</f>
        <v>0</v>
      </c>
      <c r="S182" s="158">
        <v>0</v>
      </c>
      <c r="T182" s="159">
        <f>S182*H182</f>
        <v>0</v>
      </c>
      <c r="AR182" s="23" t="s">
        <v>133</v>
      </c>
      <c r="AT182" s="23" t="s">
        <v>128</v>
      </c>
      <c r="AU182" s="23" t="s">
        <v>81</v>
      </c>
      <c r="AY182" s="23" t="s">
        <v>126</v>
      </c>
      <c r="BE182" s="160">
        <f>IF(N182="základní",J182,0)</f>
        <v>0</v>
      </c>
      <c r="BF182" s="160">
        <f>IF(N182="snížená",J182,0)</f>
        <v>0</v>
      </c>
      <c r="BG182" s="160">
        <f>IF(N182="zákl. přenesená",J182,0)</f>
        <v>0</v>
      </c>
      <c r="BH182" s="160">
        <f>IF(N182="sníž. přenesená",J182,0)</f>
        <v>0</v>
      </c>
      <c r="BI182" s="160">
        <f>IF(N182="nulová",J182,0)</f>
        <v>0</v>
      </c>
      <c r="BJ182" s="23" t="s">
        <v>21</v>
      </c>
      <c r="BK182" s="160">
        <f>ROUND(I182*H182,2)</f>
        <v>0</v>
      </c>
      <c r="BL182" s="23" t="s">
        <v>133</v>
      </c>
      <c r="BM182" s="23" t="s">
        <v>265</v>
      </c>
    </row>
    <row r="183" spans="2:65" s="1" customFormat="1" ht="27">
      <c r="B183" s="37"/>
      <c r="D183" s="164" t="s">
        <v>135</v>
      </c>
      <c r="F183" s="192" t="s">
        <v>266</v>
      </c>
      <c r="L183" s="37"/>
      <c r="M183" s="163"/>
      <c r="N183" s="38"/>
      <c r="O183" s="38"/>
      <c r="P183" s="38"/>
      <c r="Q183" s="38"/>
      <c r="R183" s="38"/>
      <c r="S183" s="38"/>
      <c r="T183" s="66"/>
      <c r="AT183" s="23" t="s">
        <v>135</v>
      </c>
      <c r="AU183" s="23" t="s">
        <v>81</v>
      </c>
    </row>
    <row r="184" spans="2:65" s="1" customFormat="1" ht="20.45" customHeight="1">
      <c r="B184" s="149"/>
      <c r="C184" s="150" t="s">
        <v>267</v>
      </c>
      <c r="D184" s="150" t="s">
        <v>128</v>
      </c>
      <c r="E184" s="151" t="s">
        <v>268</v>
      </c>
      <c r="F184" s="152" t="s">
        <v>269</v>
      </c>
      <c r="G184" s="153" t="s">
        <v>146</v>
      </c>
      <c r="H184" s="154">
        <v>9</v>
      </c>
      <c r="I184" s="155"/>
      <c r="J184" s="155">
        <f>ROUND(I184*H184,2)</f>
        <v>0</v>
      </c>
      <c r="K184" s="152" t="s">
        <v>132</v>
      </c>
      <c r="L184" s="37"/>
      <c r="M184" s="156" t="s">
        <v>5</v>
      </c>
      <c r="N184" s="157" t="s">
        <v>44</v>
      </c>
      <c r="O184" s="158">
        <v>6.0999999999999999E-2</v>
      </c>
      <c r="P184" s="158">
        <f>O184*H184</f>
        <v>0.54899999999999993</v>
      </c>
      <c r="Q184" s="158">
        <v>0</v>
      </c>
      <c r="R184" s="158">
        <f>Q184*H184</f>
        <v>0</v>
      </c>
      <c r="S184" s="158">
        <v>0</v>
      </c>
      <c r="T184" s="159">
        <f>S184*H184</f>
        <v>0</v>
      </c>
      <c r="AR184" s="23" t="s">
        <v>133</v>
      </c>
      <c r="AT184" s="23" t="s">
        <v>128</v>
      </c>
      <c r="AU184" s="23" t="s">
        <v>81</v>
      </c>
      <c r="AY184" s="23" t="s">
        <v>126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23" t="s">
        <v>21</v>
      </c>
      <c r="BK184" s="160">
        <f>ROUND(I184*H184,2)</f>
        <v>0</v>
      </c>
      <c r="BL184" s="23" t="s">
        <v>133</v>
      </c>
      <c r="BM184" s="23" t="s">
        <v>270</v>
      </c>
    </row>
    <row r="185" spans="2:65" s="1" customFormat="1" ht="27">
      <c r="B185" s="37"/>
      <c r="D185" s="161" t="s">
        <v>135</v>
      </c>
      <c r="F185" s="162" t="s">
        <v>271</v>
      </c>
      <c r="L185" s="37"/>
      <c r="M185" s="163"/>
      <c r="N185" s="38"/>
      <c r="O185" s="38"/>
      <c r="P185" s="38"/>
      <c r="Q185" s="38"/>
      <c r="R185" s="38"/>
      <c r="S185" s="38"/>
      <c r="T185" s="66"/>
      <c r="AT185" s="23" t="s">
        <v>135</v>
      </c>
      <c r="AU185" s="23" t="s">
        <v>81</v>
      </c>
    </row>
    <row r="186" spans="2:65" s="1" customFormat="1" ht="27">
      <c r="B186" s="37"/>
      <c r="D186" s="161" t="s">
        <v>137</v>
      </c>
      <c r="F186" s="174" t="s">
        <v>272</v>
      </c>
      <c r="L186" s="37"/>
      <c r="M186" s="163"/>
      <c r="N186" s="38"/>
      <c r="O186" s="38"/>
      <c r="P186" s="38"/>
      <c r="Q186" s="38"/>
      <c r="R186" s="38"/>
      <c r="S186" s="38"/>
      <c r="T186" s="66"/>
      <c r="AT186" s="23" t="s">
        <v>137</v>
      </c>
      <c r="AU186" s="23" t="s">
        <v>81</v>
      </c>
    </row>
    <row r="187" spans="2:65" s="11" customFormat="1">
      <c r="B187" s="166"/>
      <c r="D187" s="164" t="s">
        <v>149</v>
      </c>
      <c r="E187" s="167" t="s">
        <v>5</v>
      </c>
      <c r="F187" s="168" t="s">
        <v>150</v>
      </c>
      <c r="H187" s="169">
        <v>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73" t="s">
        <v>149</v>
      </c>
      <c r="AU187" s="173" t="s">
        <v>81</v>
      </c>
      <c r="AV187" s="11" t="s">
        <v>81</v>
      </c>
      <c r="AW187" s="11" t="s">
        <v>36</v>
      </c>
      <c r="AX187" s="11" t="s">
        <v>21</v>
      </c>
      <c r="AY187" s="173" t="s">
        <v>126</v>
      </c>
    </row>
    <row r="188" spans="2:65" s="1" customFormat="1" ht="20.45" customHeight="1">
      <c r="B188" s="149"/>
      <c r="C188" s="150" t="s">
        <v>273</v>
      </c>
      <c r="D188" s="150" t="s">
        <v>128</v>
      </c>
      <c r="E188" s="151" t="s">
        <v>274</v>
      </c>
      <c r="F188" s="152" t="s">
        <v>275</v>
      </c>
      <c r="G188" s="153" t="s">
        <v>146</v>
      </c>
      <c r="H188" s="154">
        <v>19</v>
      </c>
      <c r="I188" s="155"/>
      <c r="J188" s="155">
        <f>ROUND(I188*H188,2)</f>
        <v>0</v>
      </c>
      <c r="K188" s="152" t="s">
        <v>132</v>
      </c>
      <c r="L188" s="37"/>
      <c r="M188" s="156" t="s">
        <v>5</v>
      </c>
      <c r="N188" s="157" t="s">
        <v>44</v>
      </c>
      <c r="O188" s="158">
        <v>0.32900000000000001</v>
      </c>
      <c r="P188" s="158">
        <f>O188*H188</f>
        <v>6.2510000000000003</v>
      </c>
      <c r="Q188" s="158">
        <v>0</v>
      </c>
      <c r="R188" s="158">
        <f>Q188*H188</f>
        <v>0</v>
      </c>
      <c r="S188" s="158">
        <v>0</v>
      </c>
      <c r="T188" s="159">
        <f>S188*H188</f>
        <v>0</v>
      </c>
      <c r="AR188" s="23" t="s">
        <v>133</v>
      </c>
      <c r="AT188" s="23" t="s">
        <v>128</v>
      </c>
      <c r="AU188" s="23" t="s">
        <v>81</v>
      </c>
      <c r="AY188" s="23" t="s">
        <v>126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23" t="s">
        <v>21</v>
      </c>
      <c r="BK188" s="160">
        <f>ROUND(I188*H188,2)</f>
        <v>0</v>
      </c>
      <c r="BL188" s="23" t="s">
        <v>133</v>
      </c>
      <c r="BM188" s="23" t="s">
        <v>276</v>
      </c>
    </row>
    <row r="189" spans="2:65" s="1" customFormat="1" ht="27">
      <c r="B189" s="37"/>
      <c r="D189" s="161" t="s">
        <v>135</v>
      </c>
      <c r="F189" s="162" t="s">
        <v>277</v>
      </c>
      <c r="L189" s="37"/>
      <c r="M189" s="163"/>
      <c r="N189" s="38"/>
      <c r="O189" s="38"/>
      <c r="P189" s="38"/>
      <c r="Q189" s="38"/>
      <c r="R189" s="38"/>
      <c r="S189" s="38"/>
      <c r="T189" s="66"/>
      <c r="AT189" s="23" t="s">
        <v>135</v>
      </c>
      <c r="AU189" s="23" t="s">
        <v>81</v>
      </c>
    </row>
    <row r="190" spans="2:65" s="1" customFormat="1" ht="27">
      <c r="B190" s="37"/>
      <c r="D190" s="161" t="s">
        <v>137</v>
      </c>
      <c r="F190" s="174" t="s">
        <v>272</v>
      </c>
      <c r="L190" s="37"/>
      <c r="M190" s="163"/>
      <c r="N190" s="38"/>
      <c r="O190" s="38"/>
      <c r="P190" s="38"/>
      <c r="Q190" s="38"/>
      <c r="R190" s="38"/>
      <c r="S190" s="38"/>
      <c r="T190" s="66"/>
      <c r="AT190" s="23" t="s">
        <v>137</v>
      </c>
      <c r="AU190" s="23" t="s">
        <v>81</v>
      </c>
    </row>
    <row r="191" spans="2:65" s="11" customFormat="1">
      <c r="B191" s="166"/>
      <c r="D191" s="164" t="s">
        <v>149</v>
      </c>
      <c r="E191" s="167" t="s">
        <v>5</v>
      </c>
      <c r="F191" s="168" t="s">
        <v>155</v>
      </c>
      <c r="H191" s="169">
        <v>19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73" t="s">
        <v>149</v>
      </c>
      <c r="AU191" s="173" t="s">
        <v>81</v>
      </c>
      <c r="AV191" s="11" t="s">
        <v>81</v>
      </c>
      <c r="AW191" s="11" t="s">
        <v>36</v>
      </c>
      <c r="AX191" s="11" t="s">
        <v>21</v>
      </c>
      <c r="AY191" s="173" t="s">
        <v>126</v>
      </c>
    </row>
    <row r="192" spans="2:65" s="1" customFormat="1" ht="20.45" customHeight="1">
      <c r="B192" s="149"/>
      <c r="C192" s="150" t="s">
        <v>278</v>
      </c>
      <c r="D192" s="150" t="s">
        <v>128</v>
      </c>
      <c r="E192" s="151" t="s">
        <v>279</v>
      </c>
      <c r="F192" s="152" t="s">
        <v>280</v>
      </c>
      <c r="G192" s="153" t="s">
        <v>146</v>
      </c>
      <c r="H192" s="154">
        <v>6</v>
      </c>
      <c r="I192" s="155"/>
      <c r="J192" s="155">
        <f>ROUND(I192*H192,2)</f>
        <v>0</v>
      </c>
      <c r="K192" s="152" t="s">
        <v>132</v>
      </c>
      <c r="L192" s="37"/>
      <c r="M192" s="156" t="s">
        <v>5</v>
      </c>
      <c r="N192" s="157" t="s">
        <v>44</v>
      </c>
      <c r="O192" s="158">
        <v>0.88300000000000001</v>
      </c>
      <c r="P192" s="158">
        <f>O192*H192</f>
        <v>5.298</v>
      </c>
      <c r="Q192" s="158">
        <v>0</v>
      </c>
      <c r="R192" s="158">
        <f>Q192*H192</f>
        <v>0</v>
      </c>
      <c r="S192" s="158">
        <v>0</v>
      </c>
      <c r="T192" s="159">
        <f>S192*H192</f>
        <v>0</v>
      </c>
      <c r="AR192" s="23" t="s">
        <v>133</v>
      </c>
      <c r="AT192" s="23" t="s">
        <v>128</v>
      </c>
      <c r="AU192" s="23" t="s">
        <v>81</v>
      </c>
      <c r="AY192" s="23" t="s">
        <v>126</v>
      </c>
      <c r="BE192" s="160">
        <f>IF(N192="základní",J192,0)</f>
        <v>0</v>
      </c>
      <c r="BF192" s="160">
        <f>IF(N192="snížená",J192,0)</f>
        <v>0</v>
      </c>
      <c r="BG192" s="160">
        <f>IF(N192="zákl. přenesená",J192,0)</f>
        <v>0</v>
      </c>
      <c r="BH192" s="160">
        <f>IF(N192="sníž. přenesená",J192,0)</f>
        <v>0</v>
      </c>
      <c r="BI192" s="160">
        <f>IF(N192="nulová",J192,0)</f>
        <v>0</v>
      </c>
      <c r="BJ192" s="23" t="s">
        <v>21</v>
      </c>
      <c r="BK192" s="160">
        <f>ROUND(I192*H192,2)</f>
        <v>0</v>
      </c>
      <c r="BL192" s="23" t="s">
        <v>133</v>
      </c>
      <c r="BM192" s="23" t="s">
        <v>281</v>
      </c>
    </row>
    <row r="193" spans="2:65" s="1" customFormat="1" ht="27">
      <c r="B193" s="37"/>
      <c r="D193" s="161" t="s">
        <v>135</v>
      </c>
      <c r="F193" s="162" t="s">
        <v>282</v>
      </c>
      <c r="L193" s="37"/>
      <c r="M193" s="163"/>
      <c r="N193" s="38"/>
      <c r="O193" s="38"/>
      <c r="P193" s="38"/>
      <c r="Q193" s="38"/>
      <c r="R193" s="38"/>
      <c r="S193" s="38"/>
      <c r="T193" s="66"/>
      <c r="AT193" s="23" t="s">
        <v>135</v>
      </c>
      <c r="AU193" s="23" t="s">
        <v>81</v>
      </c>
    </row>
    <row r="194" spans="2:65" s="1" customFormat="1" ht="27">
      <c r="B194" s="37"/>
      <c r="D194" s="161" t="s">
        <v>137</v>
      </c>
      <c r="F194" s="174" t="s">
        <v>272</v>
      </c>
      <c r="L194" s="37"/>
      <c r="M194" s="163"/>
      <c r="N194" s="38"/>
      <c r="O194" s="38"/>
      <c r="P194" s="38"/>
      <c r="Q194" s="38"/>
      <c r="R194" s="38"/>
      <c r="S194" s="38"/>
      <c r="T194" s="66"/>
      <c r="AT194" s="23" t="s">
        <v>137</v>
      </c>
      <c r="AU194" s="23" t="s">
        <v>81</v>
      </c>
    </row>
    <row r="195" spans="2:65" s="11" customFormat="1">
      <c r="B195" s="166"/>
      <c r="D195" s="164" t="s">
        <v>149</v>
      </c>
      <c r="E195" s="167" t="s">
        <v>5</v>
      </c>
      <c r="F195" s="168" t="s">
        <v>161</v>
      </c>
      <c r="H195" s="169">
        <v>6</v>
      </c>
      <c r="L195" s="166"/>
      <c r="M195" s="170"/>
      <c r="N195" s="171"/>
      <c r="O195" s="171"/>
      <c r="P195" s="171"/>
      <c r="Q195" s="171"/>
      <c r="R195" s="171"/>
      <c r="S195" s="171"/>
      <c r="T195" s="172"/>
      <c r="AT195" s="173" t="s">
        <v>149</v>
      </c>
      <c r="AU195" s="173" t="s">
        <v>81</v>
      </c>
      <c r="AV195" s="11" t="s">
        <v>81</v>
      </c>
      <c r="AW195" s="11" t="s">
        <v>36</v>
      </c>
      <c r="AX195" s="11" t="s">
        <v>21</v>
      </c>
      <c r="AY195" s="173" t="s">
        <v>126</v>
      </c>
    </row>
    <row r="196" spans="2:65" s="1" customFormat="1" ht="20.45" customHeight="1">
      <c r="B196" s="149"/>
      <c r="C196" s="150" t="s">
        <v>283</v>
      </c>
      <c r="D196" s="150" t="s">
        <v>128</v>
      </c>
      <c r="E196" s="151" t="s">
        <v>284</v>
      </c>
      <c r="F196" s="152" t="s">
        <v>285</v>
      </c>
      <c r="G196" s="153" t="s">
        <v>146</v>
      </c>
      <c r="H196" s="154">
        <v>4</v>
      </c>
      <c r="I196" s="155"/>
      <c r="J196" s="155">
        <f>ROUND(I196*H196,2)</f>
        <v>0</v>
      </c>
      <c r="K196" s="152" t="s">
        <v>132</v>
      </c>
      <c r="L196" s="37"/>
      <c r="M196" s="156" t="s">
        <v>5</v>
      </c>
      <c r="N196" s="157" t="s">
        <v>44</v>
      </c>
      <c r="O196" s="158">
        <v>1.3959999999999999</v>
      </c>
      <c r="P196" s="158">
        <f>O196*H196</f>
        <v>5.5839999999999996</v>
      </c>
      <c r="Q196" s="158">
        <v>0</v>
      </c>
      <c r="R196" s="158">
        <f>Q196*H196</f>
        <v>0</v>
      </c>
      <c r="S196" s="158">
        <v>0</v>
      </c>
      <c r="T196" s="159">
        <f>S196*H196</f>
        <v>0</v>
      </c>
      <c r="AR196" s="23" t="s">
        <v>133</v>
      </c>
      <c r="AT196" s="23" t="s">
        <v>128</v>
      </c>
      <c r="AU196" s="23" t="s">
        <v>81</v>
      </c>
      <c r="AY196" s="23" t="s">
        <v>126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23" t="s">
        <v>21</v>
      </c>
      <c r="BK196" s="160">
        <f>ROUND(I196*H196,2)</f>
        <v>0</v>
      </c>
      <c r="BL196" s="23" t="s">
        <v>133</v>
      </c>
      <c r="BM196" s="23" t="s">
        <v>286</v>
      </c>
    </row>
    <row r="197" spans="2:65" s="1" customFormat="1" ht="27">
      <c r="B197" s="37"/>
      <c r="D197" s="161" t="s">
        <v>135</v>
      </c>
      <c r="F197" s="162" t="s">
        <v>287</v>
      </c>
      <c r="L197" s="37"/>
      <c r="M197" s="163"/>
      <c r="N197" s="38"/>
      <c r="O197" s="38"/>
      <c r="P197" s="38"/>
      <c r="Q197" s="38"/>
      <c r="R197" s="38"/>
      <c r="S197" s="38"/>
      <c r="T197" s="66"/>
      <c r="AT197" s="23" t="s">
        <v>135</v>
      </c>
      <c r="AU197" s="23" t="s">
        <v>81</v>
      </c>
    </row>
    <row r="198" spans="2:65" s="11" customFormat="1">
      <c r="B198" s="166"/>
      <c r="D198" s="164" t="s">
        <v>149</v>
      </c>
      <c r="E198" s="167" t="s">
        <v>5</v>
      </c>
      <c r="F198" s="168" t="s">
        <v>167</v>
      </c>
      <c r="H198" s="169">
        <v>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73" t="s">
        <v>149</v>
      </c>
      <c r="AU198" s="173" t="s">
        <v>81</v>
      </c>
      <c r="AV198" s="11" t="s">
        <v>81</v>
      </c>
      <c r="AW198" s="11" t="s">
        <v>36</v>
      </c>
      <c r="AX198" s="11" t="s">
        <v>73</v>
      </c>
      <c r="AY198" s="173" t="s">
        <v>126</v>
      </c>
    </row>
    <row r="199" spans="2:65" s="1" customFormat="1" ht="28.9" customHeight="1">
      <c r="B199" s="149"/>
      <c r="C199" s="150" t="s">
        <v>288</v>
      </c>
      <c r="D199" s="150" t="s">
        <v>128</v>
      </c>
      <c r="E199" s="151" t="s">
        <v>289</v>
      </c>
      <c r="F199" s="152" t="s">
        <v>290</v>
      </c>
      <c r="G199" s="153" t="s">
        <v>146</v>
      </c>
      <c r="H199" s="154">
        <v>9</v>
      </c>
      <c r="I199" s="155"/>
      <c r="J199" s="155">
        <f>ROUND(I199*H199,2)</f>
        <v>0</v>
      </c>
      <c r="K199" s="152" t="s">
        <v>132</v>
      </c>
      <c r="L199" s="37"/>
      <c r="M199" s="156" t="s">
        <v>5</v>
      </c>
      <c r="N199" s="157" t="s">
        <v>44</v>
      </c>
      <c r="O199" s="158">
        <v>0.623</v>
      </c>
      <c r="P199" s="158">
        <f>O199*H199</f>
        <v>5.6070000000000002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AR199" s="23" t="s">
        <v>133</v>
      </c>
      <c r="AT199" s="23" t="s">
        <v>128</v>
      </c>
      <c r="AU199" s="23" t="s">
        <v>81</v>
      </c>
      <c r="AY199" s="23" t="s">
        <v>126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23" t="s">
        <v>21</v>
      </c>
      <c r="BK199" s="160">
        <f>ROUND(I199*H199,2)</f>
        <v>0</v>
      </c>
      <c r="BL199" s="23" t="s">
        <v>133</v>
      </c>
      <c r="BM199" s="23" t="s">
        <v>291</v>
      </c>
    </row>
    <row r="200" spans="2:65" s="1" customFormat="1" ht="27">
      <c r="B200" s="37"/>
      <c r="D200" s="161" t="s">
        <v>135</v>
      </c>
      <c r="F200" s="162" t="s">
        <v>292</v>
      </c>
      <c r="L200" s="37"/>
      <c r="M200" s="163"/>
      <c r="N200" s="38"/>
      <c r="O200" s="38"/>
      <c r="P200" s="38"/>
      <c r="Q200" s="38"/>
      <c r="R200" s="38"/>
      <c r="S200" s="38"/>
      <c r="T200" s="66"/>
      <c r="AT200" s="23" t="s">
        <v>135</v>
      </c>
      <c r="AU200" s="23" t="s">
        <v>81</v>
      </c>
    </row>
    <row r="201" spans="2:65" s="1" customFormat="1" ht="27">
      <c r="B201" s="37"/>
      <c r="D201" s="161" t="s">
        <v>137</v>
      </c>
      <c r="F201" s="174" t="s">
        <v>272</v>
      </c>
      <c r="L201" s="37"/>
      <c r="M201" s="163"/>
      <c r="N201" s="38"/>
      <c r="O201" s="38"/>
      <c r="P201" s="38"/>
      <c r="Q201" s="38"/>
      <c r="R201" s="38"/>
      <c r="S201" s="38"/>
      <c r="T201" s="66"/>
      <c r="AT201" s="23" t="s">
        <v>137</v>
      </c>
      <c r="AU201" s="23" t="s">
        <v>81</v>
      </c>
    </row>
    <row r="202" spans="2:65" s="11" customFormat="1">
      <c r="B202" s="166"/>
      <c r="D202" s="164" t="s">
        <v>149</v>
      </c>
      <c r="E202" s="167" t="s">
        <v>5</v>
      </c>
      <c r="F202" s="168" t="s">
        <v>150</v>
      </c>
      <c r="H202" s="169">
        <v>9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73" t="s">
        <v>149</v>
      </c>
      <c r="AU202" s="173" t="s">
        <v>81</v>
      </c>
      <c r="AV202" s="11" t="s">
        <v>81</v>
      </c>
      <c r="AW202" s="11" t="s">
        <v>36</v>
      </c>
      <c r="AX202" s="11" t="s">
        <v>21</v>
      </c>
      <c r="AY202" s="173" t="s">
        <v>126</v>
      </c>
    </row>
    <row r="203" spans="2:65" s="1" customFormat="1" ht="28.9" customHeight="1">
      <c r="B203" s="149"/>
      <c r="C203" s="150" t="s">
        <v>293</v>
      </c>
      <c r="D203" s="150" t="s">
        <v>128</v>
      </c>
      <c r="E203" s="151" t="s">
        <v>294</v>
      </c>
      <c r="F203" s="152" t="s">
        <v>295</v>
      </c>
      <c r="G203" s="153" t="s">
        <v>146</v>
      </c>
      <c r="H203" s="154">
        <v>19</v>
      </c>
      <c r="I203" s="155"/>
      <c r="J203" s="155">
        <f>ROUND(I203*H203,2)</f>
        <v>0</v>
      </c>
      <c r="K203" s="152" t="s">
        <v>132</v>
      </c>
      <c r="L203" s="37"/>
      <c r="M203" s="156" t="s">
        <v>5</v>
      </c>
      <c r="N203" s="157" t="s">
        <v>44</v>
      </c>
      <c r="O203" s="158">
        <v>1.2430000000000001</v>
      </c>
      <c r="P203" s="158">
        <f>O203*H203</f>
        <v>23.617000000000001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AR203" s="23" t="s">
        <v>133</v>
      </c>
      <c r="AT203" s="23" t="s">
        <v>128</v>
      </c>
      <c r="AU203" s="23" t="s">
        <v>81</v>
      </c>
      <c r="AY203" s="23" t="s">
        <v>126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23" t="s">
        <v>21</v>
      </c>
      <c r="BK203" s="160">
        <f>ROUND(I203*H203,2)</f>
        <v>0</v>
      </c>
      <c r="BL203" s="23" t="s">
        <v>133</v>
      </c>
      <c r="BM203" s="23" t="s">
        <v>296</v>
      </c>
    </row>
    <row r="204" spans="2:65" s="1" customFormat="1" ht="27">
      <c r="B204" s="37"/>
      <c r="D204" s="161" t="s">
        <v>135</v>
      </c>
      <c r="F204" s="162" t="s">
        <v>297</v>
      </c>
      <c r="L204" s="37"/>
      <c r="M204" s="163"/>
      <c r="N204" s="38"/>
      <c r="O204" s="38"/>
      <c r="P204" s="38"/>
      <c r="Q204" s="38"/>
      <c r="R204" s="38"/>
      <c r="S204" s="38"/>
      <c r="T204" s="66"/>
      <c r="AT204" s="23" t="s">
        <v>135</v>
      </c>
      <c r="AU204" s="23" t="s">
        <v>81</v>
      </c>
    </row>
    <row r="205" spans="2:65" s="1" customFormat="1" ht="27">
      <c r="B205" s="37"/>
      <c r="D205" s="161" t="s">
        <v>137</v>
      </c>
      <c r="F205" s="174" t="s">
        <v>272</v>
      </c>
      <c r="L205" s="37"/>
      <c r="M205" s="163"/>
      <c r="N205" s="38"/>
      <c r="O205" s="38"/>
      <c r="P205" s="38"/>
      <c r="Q205" s="38"/>
      <c r="R205" s="38"/>
      <c r="S205" s="38"/>
      <c r="T205" s="66"/>
      <c r="AT205" s="23" t="s">
        <v>137</v>
      </c>
      <c r="AU205" s="23" t="s">
        <v>81</v>
      </c>
    </row>
    <row r="206" spans="2:65" s="11" customFormat="1">
      <c r="B206" s="166"/>
      <c r="D206" s="164" t="s">
        <v>149</v>
      </c>
      <c r="E206" s="167" t="s">
        <v>5</v>
      </c>
      <c r="F206" s="168" t="s">
        <v>155</v>
      </c>
      <c r="H206" s="169">
        <v>19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73" t="s">
        <v>149</v>
      </c>
      <c r="AU206" s="173" t="s">
        <v>81</v>
      </c>
      <c r="AV206" s="11" t="s">
        <v>81</v>
      </c>
      <c r="AW206" s="11" t="s">
        <v>36</v>
      </c>
      <c r="AX206" s="11" t="s">
        <v>21</v>
      </c>
      <c r="AY206" s="173" t="s">
        <v>126</v>
      </c>
    </row>
    <row r="207" spans="2:65" s="1" customFormat="1" ht="28.9" customHeight="1">
      <c r="B207" s="149"/>
      <c r="C207" s="150" t="s">
        <v>298</v>
      </c>
      <c r="D207" s="150" t="s">
        <v>128</v>
      </c>
      <c r="E207" s="151" t="s">
        <v>299</v>
      </c>
      <c r="F207" s="152" t="s">
        <v>300</v>
      </c>
      <c r="G207" s="153" t="s">
        <v>146</v>
      </c>
      <c r="H207" s="154">
        <v>6</v>
      </c>
      <c r="I207" s="155"/>
      <c r="J207" s="155">
        <f>ROUND(I207*H207,2)</f>
        <v>0</v>
      </c>
      <c r="K207" s="152" t="s">
        <v>132</v>
      </c>
      <c r="L207" s="37"/>
      <c r="M207" s="156" t="s">
        <v>5</v>
      </c>
      <c r="N207" s="157" t="s">
        <v>44</v>
      </c>
      <c r="O207" s="158">
        <v>2.8010000000000002</v>
      </c>
      <c r="P207" s="158">
        <f>O207*H207</f>
        <v>16.806000000000001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AR207" s="23" t="s">
        <v>133</v>
      </c>
      <c r="AT207" s="23" t="s">
        <v>128</v>
      </c>
      <c r="AU207" s="23" t="s">
        <v>81</v>
      </c>
      <c r="AY207" s="23" t="s">
        <v>126</v>
      </c>
      <c r="BE207" s="160">
        <f>IF(N207="základní",J207,0)</f>
        <v>0</v>
      </c>
      <c r="BF207" s="160">
        <f>IF(N207="snížená",J207,0)</f>
        <v>0</v>
      </c>
      <c r="BG207" s="160">
        <f>IF(N207="zákl. přenesená",J207,0)</f>
        <v>0</v>
      </c>
      <c r="BH207" s="160">
        <f>IF(N207="sníž. přenesená",J207,0)</f>
        <v>0</v>
      </c>
      <c r="BI207" s="160">
        <f>IF(N207="nulová",J207,0)</f>
        <v>0</v>
      </c>
      <c r="BJ207" s="23" t="s">
        <v>21</v>
      </c>
      <c r="BK207" s="160">
        <f>ROUND(I207*H207,2)</f>
        <v>0</v>
      </c>
      <c r="BL207" s="23" t="s">
        <v>133</v>
      </c>
      <c r="BM207" s="23" t="s">
        <v>301</v>
      </c>
    </row>
    <row r="208" spans="2:65" s="1" customFormat="1" ht="27">
      <c r="B208" s="37"/>
      <c r="D208" s="161" t="s">
        <v>135</v>
      </c>
      <c r="F208" s="162" t="s">
        <v>302</v>
      </c>
      <c r="L208" s="37"/>
      <c r="M208" s="163"/>
      <c r="N208" s="38"/>
      <c r="O208" s="38"/>
      <c r="P208" s="38"/>
      <c r="Q208" s="38"/>
      <c r="R208" s="38"/>
      <c r="S208" s="38"/>
      <c r="T208" s="66"/>
      <c r="AT208" s="23" t="s">
        <v>135</v>
      </c>
      <c r="AU208" s="23" t="s">
        <v>81</v>
      </c>
    </row>
    <row r="209" spans="2:65" s="1" customFormat="1" ht="27">
      <c r="B209" s="37"/>
      <c r="D209" s="161" t="s">
        <v>137</v>
      </c>
      <c r="F209" s="174" t="s">
        <v>272</v>
      </c>
      <c r="L209" s="37"/>
      <c r="M209" s="163"/>
      <c r="N209" s="38"/>
      <c r="O209" s="38"/>
      <c r="P209" s="38"/>
      <c r="Q209" s="38"/>
      <c r="R209" s="38"/>
      <c r="S209" s="38"/>
      <c r="T209" s="66"/>
      <c r="AT209" s="23" t="s">
        <v>137</v>
      </c>
      <c r="AU209" s="23" t="s">
        <v>81</v>
      </c>
    </row>
    <row r="210" spans="2:65" s="11" customFormat="1">
      <c r="B210" s="166"/>
      <c r="D210" s="164" t="s">
        <v>149</v>
      </c>
      <c r="E210" s="167" t="s">
        <v>5</v>
      </c>
      <c r="F210" s="168" t="s">
        <v>161</v>
      </c>
      <c r="H210" s="169">
        <v>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73" t="s">
        <v>149</v>
      </c>
      <c r="AU210" s="173" t="s">
        <v>81</v>
      </c>
      <c r="AV210" s="11" t="s">
        <v>81</v>
      </c>
      <c r="AW210" s="11" t="s">
        <v>36</v>
      </c>
      <c r="AX210" s="11" t="s">
        <v>21</v>
      </c>
      <c r="AY210" s="173" t="s">
        <v>126</v>
      </c>
    </row>
    <row r="211" spans="2:65" s="1" customFormat="1" ht="28.9" customHeight="1">
      <c r="B211" s="149"/>
      <c r="C211" s="150" t="s">
        <v>303</v>
      </c>
      <c r="D211" s="150" t="s">
        <v>128</v>
      </c>
      <c r="E211" s="151" t="s">
        <v>304</v>
      </c>
      <c r="F211" s="152" t="s">
        <v>305</v>
      </c>
      <c r="G211" s="153" t="s">
        <v>146</v>
      </c>
      <c r="H211" s="154">
        <v>4</v>
      </c>
      <c r="I211" s="155"/>
      <c r="J211" s="155">
        <f>ROUND(I211*H211,2)</f>
        <v>0</v>
      </c>
      <c r="K211" s="152" t="s">
        <v>132</v>
      </c>
      <c r="L211" s="37"/>
      <c r="M211" s="156" t="s">
        <v>5</v>
      </c>
      <c r="N211" s="157" t="s">
        <v>44</v>
      </c>
      <c r="O211" s="158">
        <v>4.8499999999999996</v>
      </c>
      <c r="P211" s="158">
        <f>O211*H211</f>
        <v>19.399999999999999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23" t="s">
        <v>133</v>
      </c>
      <c r="AT211" s="23" t="s">
        <v>128</v>
      </c>
      <c r="AU211" s="23" t="s">
        <v>81</v>
      </c>
      <c r="AY211" s="23" t="s">
        <v>126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23" t="s">
        <v>21</v>
      </c>
      <c r="BK211" s="160">
        <f>ROUND(I211*H211,2)</f>
        <v>0</v>
      </c>
      <c r="BL211" s="23" t="s">
        <v>133</v>
      </c>
      <c r="BM211" s="23" t="s">
        <v>306</v>
      </c>
    </row>
    <row r="212" spans="2:65" s="1" customFormat="1" ht="27">
      <c r="B212" s="37"/>
      <c r="D212" s="161" t="s">
        <v>135</v>
      </c>
      <c r="F212" s="162" t="s">
        <v>307</v>
      </c>
      <c r="L212" s="37"/>
      <c r="M212" s="163"/>
      <c r="N212" s="38"/>
      <c r="O212" s="38"/>
      <c r="P212" s="38"/>
      <c r="Q212" s="38"/>
      <c r="R212" s="38"/>
      <c r="S212" s="38"/>
      <c r="T212" s="66"/>
      <c r="AT212" s="23" t="s">
        <v>135</v>
      </c>
      <c r="AU212" s="23" t="s">
        <v>81</v>
      </c>
    </row>
    <row r="213" spans="2:65" s="11" customFormat="1">
      <c r="B213" s="166"/>
      <c r="D213" s="164" t="s">
        <v>149</v>
      </c>
      <c r="E213" s="167" t="s">
        <v>5</v>
      </c>
      <c r="F213" s="168" t="s">
        <v>167</v>
      </c>
      <c r="H213" s="169">
        <v>4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73" t="s">
        <v>149</v>
      </c>
      <c r="AU213" s="173" t="s">
        <v>81</v>
      </c>
      <c r="AV213" s="11" t="s">
        <v>81</v>
      </c>
      <c r="AW213" s="11" t="s">
        <v>36</v>
      </c>
      <c r="AX213" s="11" t="s">
        <v>73</v>
      </c>
      <c r="AY213" s="173" t="s">
        <v>126</v>
      </c>
    </row>
    <row r="214" spans="2:65" s="1" customFormat="1" ht="20.45" customHeight="1">
      <c r="B214" s="149"/>
      <c r="C214" s="150" t="s">
        <v>308</v>
      </c>
      <c r="D214" s="150" t="s">
        <v>128</v>
      </c>
      <c r="E214" s="151" t="s">
        <v>309</v>
      </c>
      <c r="F214" s="152" t="s">
        <v>310</v>
      </c>
      <c r="G214" s="153" t="s">
        <v>206</v>
      </c>
      <c r="H214" s="154">
        <v>2155.3040000000001</v>
      </c>
      <c r="I214" s="155"/>
      <c r="J214" s="155">
        <f>ROUND(I214*H214,2)</f>
        <v>0</v>
      </c>
      <c r="K214" s="152" t="s">
        <v>132</v>
      </c>
      <c r="L214" s="37"/>
      <c r="M214" s="156" t="s">
        <v>5</v>
      </c>
      <c r="N214" s="157" t="s">
        <v>44</v>
      </c>
      <c r="O214" s="158">
        <v>8.3000000000000004E-2</v>
      </c>
      <c r="P214" s="158">
        <f>O214*H214</f>
        <v>178.89023200000003</v>
      </c>
      <c r="Q214" s="158">
        <v>0</v>
      </c>
      <c r="R214" s="158">
        <f>Q214*H214</f>
        <v>0</v>
      </c>
      <c r="S214" s="158">
        <v>0</v>
      </c>
      <c r="T214" s="159">
        <f>S214*H214</f>
        <v>0</v>
      </c>
      <c r="AR214" s="23" t="s">
        <v>133</v>
      </c>
      <c r="AT214" s="23" t="s">
        <v>128</v>
      </c>
      <c r="AU214" s="23" t="s">
        <v>81</v>
      </c>
      <c r="AY214" s="23" t="s">
        <v>126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23" t="s">
        <v>21</v>
      </c>
      <c r="BK214" s="160">
        <f>ROUND(I214*H214,2)</f>
        <v>0</v>
      </c>
      <c r="BL214" s="23" t="s">
        <v>133</v>
      </c>
      <c r="BM214" s="23" t="s">
        <v>311</v>
      </c>
    </row>
    <row r="215" spans="2:65" s="1" customFormat="1" ht="40.5">
      <c r="B215" s="37"/>
      <c r="D215" s="161" t="s">
        <v>135</v>
      </c>
      <c r="F215" s="162" t="s">
        <v>312</v>
      </c>
      <c r="L215" s="37"/>
      <c r="M215" s="163"/>
      <c r="N215" s="38"/>
      <c r="O215" s="38"/>
      <c r="P215" s="38"/>
      <c r="Q215" s="38"/>
      <c r="R215" s="38"/>
      <c r="S215" s="38"/>
      <c r="T215" s="66"/>
      <c r="AT215" s="23" t="s">
        <v>135</v>
      </c>
      <c r="AU215" s="23" t="s">
        <v>81</v>
      </c>
    </row>
    <row r="216" spans="2:65" s="1" customFormat="1" ht="27">
      <c r="B216" s="37"/>
      <c r="D216" s="161" t="s">
        <v>137</v>
      </c>
      <c r="F216" s="174" t="s">
        <v>313</v>
      </c>
      <c r="L216" s="37"/>
      <c r="M216" s="163"/>
      <c r="N216" s="38"/>
      <c r="O216" s="38"/>
      <c r="P216" s="38"/>
      <c r="Q216" s="38"/>
      <c r="R216" s="38"/>
      <c r="S216" s="38"/>
      <c r="T216" s="66"/>
      <c r="AT216" s="23" t="s">
        <v>137</v>
      </c>
      <c r="AU216" s="23" t="s">
        <v>81</v>
      </c>
    </row>
    <row r="217" spans="2:65" s="12" customFormat="1">
      <c r="B217" s="175"/>
      <c r="D217" s="161" t="s">
        <v>149</v>
      </c>
      <c r="E217" s="176" t="s">
        <v>5</v>
      </c>
      <c r="F217" s="177" t="s">
        <v>314</v>
      </c>
      <c r="H217" s="178" t="s">
        <v>5</v>
      </c>
      <c r="L217" s="175"/>
      <c r="M217" s="179"/>
      <c r="N217" s="180"/>
      <c r="O217" s="180"/>
      <c r="P217" s="180"/>
      <c r="Q217" s="180"/>
      <c r="R217" s="180"/>
      <c r="S217" s="180"/>
      <c r="T217" s="181"/>
      <c r="AT217" s="178" t="s">
        <v>149</v>
      </c>
      <c r="AU217" s="178" t="s">
        <v>81</v>
      </c>
      <c r="AV217" s="12" t="s">
        <v>21</v>
      </c>
      <c r="AW217" s="12" t="s">
        <v>36</v>
      </c>
      <c r="AX217" s="12" t="s">
        <v>73</v>
      </c>
      <c r="AY217" s="178" t="s">
        <v>126</v>
      </c>
    </row>
    <row r="218" spans="2:65" s="11" customFormat="1">
      <c r="B218" s="166"/>
      <c r="D218" s="164" t="s">
        <v>149</v>
      </c>
      <c r="E218" s="167" t="s">
        <v>5</v>
      </c>
      <c r="F218" s="168" t="s">
        <v>315</v>
      </c>
      <c r="H218" s="169">
        <v>2155.3040000000001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73" t="s">
        <v>149</v>
      </c>
      <c r="AU218" s="173" t="s">
        <v>81</v>
      </c>
      <c r="AV218" s="11" t="s">
        <v>81</v>
      </c>
      <c r="AW218" s="11" t="s">
        <v>36</v>
      </c>
      <c r="AX218" s="11" t="s">
        <v>21</v>
      </c>
      <c r="AY218" s="173" t="s">
        <v>126</v>
      </c>
    </row>
    <row r="219" spans="2:65" s="1" customFormat="1" ht="28.9" customHeight="1">
      <c r="B219" s="149"/>
      <c r="C219" s="150" t="s">
        <v>316</v>
      </c>
      <c r="D219" s="150" t="s">
        <v>128</v>
      </c>
      <c r="E219" s="151" t="s">
        <v>317</v>
      </c>
      <c r="F219" s="152" t="s">
        <v>318</v>
      </c>
      <c r="G219" s="153" t="s">
        <v>206</v>
      </c>
      <c r="H219" s="154">
        <v>28018.952000000001</v>
      </c>
      <c r="I219" s="155"/>
      <c r="J219" s="155">
        <f>ROUND(I219*H219,2)</f>
        <v>0</v>
      </c>
      <c r="K219" s="152" t="s">
        <v>132</v>
      </c>
      <c r="L219" s="37"/>
      <c r="M219" s="156" t="s">
        <v>5</v>
      </c>
      <c r="N219" s="157" t="s">
        <v>44</v>
      </c>
      <c r="O219" s="158">
        <v>4.0000000000000001E-3</v>
      </c>
      <c r="P219" s="158">
        <f>O219*H219</f>
        <v>112.07580800000001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AR219" s="23" t="s">
        <v>133</v>
      </c>
      <c r="AT219" s="23" t="s">
        <v>128</v>
      </c>
      <c r="AU219" s="23" t="s">
        <v>81</v>
      </c>
      <c r="AY219" s="23" t="s">
        <v>126</v>
      </c>
      <c r="BE219" s="160">
        <f>IF(N219="základní",J219,0)</f>
        <v>0</v>
      </c>
      <c r="BF219" s="160">
        <f>IF(N219="snížená",J219,0)</f>
        <v>0</v>
      </c>
      <c r="BG219" s="160">
        <f>IF(N219="zákl. přenesená",J219,0)</f>
        <v>0</v>
      </c>
      <c r="BH219" s="160">
        <f>IF(N219="sníž. přenesená",J219,0)</f>
        <v>0</v>
      </c>
      <c r="BI219" s="160">
        <f>IF(N219="nulová",J219,0)</f>
        <v>0</v>
      </c>
      <c r="BJ219" s="23" t="s">
        <v>21</v>
      </c>
      <c r="BK219" s="160">
        <f>ROUND(I219*H219,2)</f>
        <v>0</v>
      </c>
      <c r="BL219" s="23" t="s">
        <v>133</v>
      </c>
      <c r="BM219" s="23" t="s">
        <v>319</v>
      </c>
    </row>
    <row r="220" spans="2:65" s="1" customFormat="1" ht="40.5">
      <c r="B220" s="37"/>
      <c r="D220" s="161" t="s">
        <v>135</v>
      </c>
      <c r="F220" s="162" t="s">
        <v>320</v>
      </c>
      <c r="L220" s="37"/>
      <c r="M220" s="163"/>
      <c r="N220" s="38"/>
      <c r="O220" s="38"/>
      <c r="P220" s="38"/>
      <c r="Q220" s="38"/>
      <c r="R220" s="38"/>
      <c r="S220" s="38"/>
      <c r="T220" s="66"/>
      <c r="AT220" s="23" t="s">
        <v>135</v>
      </c>
      <c r="AU220" s="23" t="s">
        <v>81</v>
      </c>
    </row>
    <row r="221" spans="2:65" s="1" customFormat="1" ht="27">
      <c r="B221" s="37"/>
      <c r="D221" s="161" t="s">
        <v>137</v>
      </c>
      <c r="F221" s="174" t="s">
        <v>321</v>
      </c>
      <c r="L221" s="37"/>
      <c r="M221" s="163"/>
      <c r="N221" s="38"/>
      <c r="O221" s="38"/>
      <c r="P221" s="38"/>
      <c r="Q221" s="38"/>
      <c r="R221" s="38"/>
      <c r="S221" s="38"/>
      <c r="T221" s="66"/>
      <c r="AT221" s="23" t="s">
        <v>137</v>
      </c>
      <c r="AU221" s="23" t="s">
        <v>81</v>
      </c>
    </row>
    <row r="222" spans="2:65" s="11" customFormat="1">
      <c r="B222" s="166"/>
      <c r="D222" s="164" t="s">
        <v>149</v>
      </c>
      <c r="F222" s="168" t="s">
        <v>322</v>
      </c>
      <c r="H222" s="169">
        <v>28018.952000000001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73" t="s">
        <v>149</v>
      </c>
      <c r="AU222" s="173" t="s">
        <v>81</v>
      </c>
      <c r="AV222" s="11" t="s">
        <v>81</v>
      </c>
      <c r="AW222" s="11" t="s">
        <v>6</v>
      </c>
      <c r="AX222" s="11" t="s">
        <v>21</v>
      </c>
      <c r="AY222" s="173" t="s">
        <v>126</v>
      </c>
    </row>
    <row r="223" spans="2:65" s="1" customFormat="1" ht="20.45" customHeight="1">
      <c r="B223" s="149"/>
      <c r="C223" s="150" t="s">
        <v>323</v>
      </c>
      <c r="D223" s="150" t="s">
        <v>128</v>
      </c>
      <c r="E223" s="151" t="s">
        <v>324</v>
      </c>
      <c r="F223" s="152" t="s">
        <v>325</v>
      </c>
      <c r="G223" s="153" t="s">
        <v>206</v>
      </c>
      <c r="H223" s="154">
        <v>2155.3040000000001</v>
      </c>
      <c r="I223" s="155"/>
      <c r="J223" s="155">
        <f>ROUND(I223*H223,2)</f>
        <v>0</v>
      </c>
      <c r="K223" s="152" t="s">
        <v>132</v>
      </c>
      <c r="L223" s="37"/>
      <c r="M223" s="156" t="s">
        <v>5</v>
      </c>
      <c r="N223" s="157" t="s">
        <v>44</v>
      </c>
      <c r="O223" s="158">
        <v>8.9999999999999993E-3</v>
      </c>
      <c r="P223" s="158">
        <f>O223*H223</f>
        <v>19.397735999999998</v>
      </c>
      <c r="Q223" s="158">
        <v>0</v>
      </c>
      <c r="R223" s="158">
        <f>Q223*H223</f>
        <v>0</v>
      </c>
      <c r="S223" s="158">
        <v>0</v>
      </c>
      <c r="T223" s="159">
        <f>S223*H223</f>
        <v>0</v>
      </c>
      <c r="AR223" s="23" t="s">
        <v>133</v>
      </c>
      <c r="AT223" s="23" t="s">
        <v>128</v>
      </c>
      <c r="AU223" s="23" t="s">
        <v>81</v>
      </c>
      <c r="AY223" s="23" t="s">
        <v>126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23" t="s">
        <v>21</v>
      </c>
      <c r="BK223" s="160">
        <f>ROUND(I223*H223,2)</f>
        <v>0</v>
      </c>
      <c r="BL223" s="23" t="s">
        <v>133</v>
      </c>
      <c r="BM223" s="23" t="s">
        <v>326</v>
      </c>
    </row>
    <row r="224" spans="2:65" s="1" customFormat="1">
      <c r="B224" s="37"/>
      <c r="D224" s="164" t="s">
        <v>135</v>
      </c>
      <c r="F224" s="192" t="s">
        <v>325</v>
      </c>
      <c r="L224" s="37"/>
      <c r="M224" s="163"/>
      <c r="N224" s="38"/>
      <c r="O224" s="38"/>
      <c r="P224" s="38"/>
      <c r="Q224" s="38"/>
      <c r="R224" s="38"/>
      <c r="S224" s="38"/>
      <c r="T224" s="66"/>
      <c r="AT224" s="23" t="s">
        <v>135</v>
      </c>
      <c r="AU224" s="23" t="s">
        <v>81</v>
      </c>
    </row>
    <row r="225" spans="2:65" s="1" customFormat="1" ht="20.45" customHeight="1">
      <c r="B225" s="149"/>
      <c r="C225" s="150" t="s">
        <v>327</v>
      </c>
      <c r="D225" s="150" t="s">
        <v>128</v>
      </c>
      <c r="E225" s="151" t="s">
        <v>328</v>
      </c>
      <c r="F225" s="152" t="s">
        <v>329</v>
      </c>
      <c r="G225" s="153" t="s">
        <v>330</v>
      </c>
      <c r="H225" s="154">
        <f>2155.304*2</f>
        <v>4310.6080000000002</v>
      </c>
      <c r="I225" s="155"/>
      <c r="J225" s="155">
        <f>ROUND(I225*H225,2)</f>
        <v>0</v>
      </c>
      <c r="K225" s="152" t="s">
        <v>132</v>
      </c>
      <c r="L225" s="37"/>
      <c r="M225" s="156" t="s">
        <v>5</v>
      </c>
      <c r="N225" s="157" t="s">
        <v>44</v>
      </c>
      <c r="O225" s="158">
        <v>0</v>
      </c>
      <c r="P225" s="158">
        <f>O225*H225</f>
        <v>0</v>
      </c>
      <c r="Q225" s="158">
        <v>0</v>
      </c>
      <c r="R225" s="158">
        <f>Q225*H225</f>
        <v>0</v>
      </c>
      <c r="S225" s="158">
        <v>0</v>
      </c>
      <c r="T225" s="159">
        <f>S225*H225</f>
        <v>0</v>
      </c>
      <c r="AR225" s="23" t="s">
        <v>133</v>
      </c>
      <c r="AT225" s="23" t="s">
        <v>128</v>
      </c>
      <c r="AU225" s="23" t="s">
        <v>81</v>
      </c>
      <c r="AY225" s="23" t="s">
        <v>126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23" t="s">
        <v>21</v>
      </c>
      <c r="BK225" s="160">
        <f>ROUND(I225*H225,2)</f>
        <v>0</v>
      </c>
      <c r="BL225" s="23" t="s">
        <v>133</v>
      </c>
      <c r="BM225" s="23" t="s">
        <v>331</v>
      </c>
    </row>
    <row r="226" spans="2:65" s="1" customFormat="1">
      <c r="B226" s="37"/>
      <c r="D226" s="164" t="s">
        <v>135</v>
      </c>
      <c r="F226" s="192" t="s">
        <v>332</v>
      </c>
      <c r="L226" s="37"/>
      <c r="M226" s="163"/>
      <c r="N226" s="38"/>
      <c r="O226" s="38"/>
      <c r="P226" s="38"/>
      <c r="Q226" s="38"/>
      <c r="R226" s="38"/>
      <c r="S226" s="38"/>
      <c r="T226" s="66"/>
      <c r="AT226" s="23" t="s">
        <v>135</v>
      </c>
      <c r="AU226" s="23" t="s">
        <v>81</v>
      </c>
    </row>
    <row r="227" spans="2:65" s="1" customFormat="1" ht="20.45" customHeight="1">
      <c r="B227" s="149"/>
      <c r="C227" s="150" t="s">
        <v>333</v>
      </c>
      <c r="D227" s="150" t="s">
        <v>128</v>
      </c>
      <c r="E227" s="151" t="s">
        <v>334</v>
      </c>
      <c r="F227" s="152" t="s">
        <v>335</v>
      </c>
      <c r="G227" s="153" t="s">
        <v>206</v>
      </c>
      <c r="H227" s="154">
        <v>709.9</v>
      </c>
      <c r="I227" s="155"/>
      <c r="J227" s="155">
        <f>ROUND(I227*H227,2)</f>
        <v>0</v>
      </c>
      <c r="K227" s="152" t="s">
        <v>132</v>
      </c>
      <c r="L227" s="37"/>
      <c r="M227" s="156" t="s">
        <v>5</v>
      </c>
      <c r="N227" s="157" t="s">
        <v>44</v>
      </c>
      <c r="O227" s="158">
        <v>4.4999999999999998E-2</v>
      </c>
      <c r="P227" s="158">
        <f>O227*H227</f>
        <v>31.945499999999999</v>
      </c>
      <c r="Q227" s="158">
        <v>0</v>
      </c>
      <c r="R227" s="158">
        <f>Q227*H227</f>
        <v>0</v>
      </c>
      <c r="S227" s="158">
        <v>0</v>
      </c>
      <c r="T227" s="159">
        <f>S227*H227</f>
        <v>0</v>
      </c>
      <c r="AR227" s="23" t="s">
        <v>133</v>
      </c>
      <c r="AT227" s="23" t="s">
        <v>128</v>
      </c>
      <c r="AU227" s="23" t="s">
        <v>81</v>
      </c>
      <c r="AY227" s="23" t="s">
        <v>126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23" t="s">
        <v>21</v>
      </c>
      <c r="BK227" s="160">
        <f>ROUND(I227*H227,2)</f>
        <v>0</v>
      </c>
      <c r="BL227" s="23" t="s">
        <v>133</v>
      </c>
      <c r="BM227" s="23" t="s">
        <v>336</v>
      </c>
    </row>
    <row r="228" spans="2:65" s="1" customFormat="1" ht="54">
      <c r="B228" s="37"/>
      <c r="D228" s="161" t="s">
        <v>135</v>
      </c>
      <c r="F228" s="162" t="s">
        <v>337</v>
      </c>
      <c r="L228" s="37"/>
      <c r="M228" s="163"/>
      <c r="N228" s="38"/>
      <c r="O228" s="38"/>
      <c r="P228" s="38"/>
      <c r="Q228" s="38"/>
      <c r="R228" s="38"/>
      <c r="S228" s="38"/>
      <c r="T228" s="66"/>
      <c r="AT228" s="23" t="s">
        <v>135</v>
      </c>
      <c r="AU228" s="23" t="s">
        <v>81</v>
      </c>
    </row>
    <row r="229" spans="2:65" s="12" customFormat="1">
      <c r="B229" s="175"/>
      <c r="D229" s="161" t="s">
        <v>149</v>
      </c>
      <c r="E229" s="176" t="s">
        <v>5</v>
      </c>
      <c r="F229" s="177" t="s">
        <v>338</v>
      </c>
      <c r="H229" s="178" t="s">
        <v>5</v>
      </c>
      <c r="L229" s="175"/>
      <c r="M229" s="179"/>
      <c r="N229" s="180"/>
      <c r="O229" s="180"/>
      <c r="P229" s="180"/>
      <c r="Q229" s="180"/>
      <c r="R229" s="180"/>
      <c r="S229" s="180"/>
      <c r="T229" s="181"/>
      <c r="AT229" s="178" t="s">
        <v>149</v>
      </c>
      <c r="AU229" s="178" t="s">
        <v>81</v>
      </c>
      <c r="AV229" s="12" t="s">
        <v>21</v>
      </c>
      <c r="AW229" s="12" t="s">
        <v>36</v>
      </c>
      <c r="AX229" s="12" t="s">
        <v>73</v>
      </c>
      <c r="AY229" s="178" t="s">
        <v>126</v>
      </c>
    </row>
    <row r="230" spans="2:65" s="11" customFormat="1">
      <c r="B230" s="166"/>
      <c r="D230" s="161" t="s">
        <v>149</v>
      </c>
      <c r="E230" s="173" t="s">
        <v>5</v>
      </c>
      <c r="F230" s="182" t="s">
        <v>339</v>
      </c>
      <c r="H230" s="183">
        <v>101.9</v>
      </c>
      <c r="L230" s="166"/>
      <c r="M230" s="170"/>
      <c r="N230" s="171"/>
      <c r="O230" s="171"/>
      <c r="P230" s="171"/>
      <c r="Q230" s="171"/>
      <c r="R230" s="171"/>
      <c r="S230" s="171"/>
      <c r="T230" s="172"/>
      <c r="AT230" s="173" t="s">
        <v>149</v>
      </c>
      <c r="AU230" s="173" t="s">
        <v>81</v>
      </c>
      <c r="AV230" s="11" t="s">
        <v>81</v>
      </c>
      <c r="AW230" s="11" t="s">
        <v>36</v>
      </c>
      <c r="AX230" s="11" t="s">
        <v>73</v>
      </c>
      <c r="AY230" s="173" t="s">
        <v>126</v>
      </c>
    </row>
    <row r="231" spans="2:65" s="11" customFormat="1">
      <c r="B231" s="166"/>
      <c r="D231" s="164" t="s">
        <v>149</v>
      </c>
      <c r="E231" s="167" t="s">
        <v>5</v>
      </c>
      <c r="F231" s="168" t="s">
        <v>223</v>
      </c>
      <c r="H231" s="169">
        <v>608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73" t="s">
        <v>149</v>
      </c>
      <c r="AU231" s="173" t="s">
        <v>81</v>
      </c>
      <c r="AV231" s="11" t="s">
        <v>81</v>
      </c>
      <c r="AW231" s="11" t="s">
        <v>36</v>
      </c>
      <c r="AX231" s="11" t="s">
        <v>73</v>
      </c>
      <c r="AY231" s="173" t="s">
        <v>126</v>
      </c>
    </row>
    <row r="232" spans="2:65" s="1" customFormat="1" ht="20.45" customHeight="1">
      <c r="B232" s="149"/>
      <c r="C232" s="193" t="s">
        <v>340</v>
      </c>
      <c r="D232" s="193" t="s">
        <v>341</v>
      </c>
      <c r="E232" s="194" t="s">
        <v>342</v>
      </c>
      <c r="F232" s="195" t="s">
        <v>343</v>
      </c>
      <c r="G232" s="196" t="s">
        <v>330</v>
      </c>
      <c r="H232" s="197">
        <v>911.38699999999994</v>
      </c>
      <c r="I232" s="198"/>
      <c r="J232" s="198">
        <f>ROUND(I232*H232,2)</f>
        <v>0</v>
      </c>
      <c r="K232" s="195" t="s">
        <v>132</v>
      </c>
      <c r="L232" s="199"/>
      <c r="M232" s="200" t="s">
        <v>5</v>
      </c>
      <c r="N232" s="201" t="s">
        <v>44</v>
      </c>
      <c r="O232" s="158">
        <v>0</v>
      </c>
      <c r="P232" s="158">
        <f>O232*H232</f>
        <v>0</v>
      </c>
      <c r="Q232" s="158">
        <v>1</v>
      </c>
      <c r="R232" s="158">
        <f>Q232*H232</f>
        <v>911.38699999999994</v>
      </c>
      <c r="S232" s="158">
        <v>0</v>
      </c>
      <c r="T232" s="159">
        <f>S232*H232</f>
        <v>0</v>
      </c>
      <c r="AR232" s="23" t="s">
        <v>173</v>
      </c>
      <c r="AT232" s="23" t="s">
        <v>341</v>
      </c>
      <c r="AU232" s="23" t="s">
        <v>81</v>
      </c>
      <c r="AY232" s="23" t="s">
        <v>126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23" t="s">
        <v>21</v>
      </c>
      <c r="BK232" s="160">
        <f>ROUND(I232*H232,2)</f>
        <v>0</v>
      </c>
      <c r="BL232" s="23" t="s">
        <v>133</v>
      </c>
      <c r="BM232" s="23" t="s">
        <v>344</v>
      </c>
    </row>
    <row r="233" spans="2:65" s="1" customFormat="1">
      <c r="B233" s="37"/>
      <c r="D233" s="161" t="s">
        <v>135</v>
      </c>
      <c r="F233" s="162" t="s">
        <v>345</v>
      </c>
      <c r="L233" s="37"/>
      <c r="M233" s="163"/>
      <c r="N233" s="38"/>
      <c r="O233" s="38"/>
      <c r="P233" s="38"/>
      <c r="Q233" s="38"/>
      <c r="R233" s="38"/>
      <c r="S233" s="38"/>
      <c r="T233" s="66"/>
      <c r="AT233" s="23" t="s">
        <v>135</v>
      </c>
      <c r="AU233" s="23" t="s">
        <v>81</v>
      </c>
    </row>
    <row r="234" spans="2:65" s="1" customFormat="1" ht="27">
      <c r="B234" s="37"/>
      <c r="D234" s="161" t="s">
        <v>137</v>
      </c>
      <c r="F234" s="174" t="s">
        <v>346</v>
      </c>
      <c r="L234" s="37"/>
      <c r="M234" s="163"/>
      <c r="N234" s="38"/>
      <c r="O234" s="38"/>
      <c r="P234" s="38"/>
      <c r="Q234" s="38"/>
      <c r="R234" s="38"/>
      <c r="S234" s="38"/>
      <c r="T234" s="66"/>
      <c r="AT234" s="23" t="s">
        <v>137</v>
      </c>
      <c r="AU234" s="23" t="s">
        <v>81</v>
      </c>
    </row>
    <row r="235" spans="2:65" s="11" customFormat="1">
      <c r="B235" s="166"/>
      <c r="D235" s="164" t="s">
        <v>149</v>
      </c>
      <c r="E235" s="167" t="s">
        <v>5</v>
      </c>
      <c r="F235" s="168" t="s">
        <v>347</v>
      </c>
      <c r="H235" s="169">
        <v>911.38699999999994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73" t="s">
        <v>149</v>
      </c>
      <c r="AU235" s="173" t="s">
        <v>81</v>
      </c>
      <c r="AV235" s="11" t="s">
        <v>81</v>
      </c>
      <c r="AW235" s="11" t="s">
        <v>36</v>
      </c>
      <c r="AX235" s="11" t="s">
        <v>73</v>
      </c>
      <c r="AY235" s="173" t="s">
        <v>126</v>
      </c>
    </row>
    <row r="236" spans="2:65" s="1" customFormat="1" ht="20.45" customHeight="1">
      <c r="B236" s="149"/>
      <c r="C236" s="193" t="s">
        <v>348</v>
      </c>
      <c r="D236" s="193" t="s">
        <v>341</v>
      </c>
      <c r="E236" s="194" t="s">
        <v>349</v>
      </c>
      <c r="F236" s="195" t="s">
        <v>350</v>
      </c>
      <c r="G236" s="196" t="s">
        <v>330</v>
      </c>
      <c r="H236" s="197">
        <v>227.84700000000001</v>
      </c>
      <c r="I236" s="198"/>
      <c r="J236" s="198">
        <f>ROUND(I236*H236,2)</f>
        <v>0</v>
      </c>
      <c r="K236" s="195" t="s">
        <v>132</v>
      </c>
      <c r="L236" s="199"/>
      <c r="M236" s="200" t="s">
        <v>5</v>
      </c>
      <c r="N236" s="201" t="s">
        <v>44</v>
      </c>
      <c r="O236" s="158">
        <v>0</v>
      </c>
      <c r="P236" s="158">
        <f>O236*H236</f>
        <v>0</v>
      </c>
      <c r="Q236" s="158">
        <v>1</v>
      </c>
      <c r="R236" s="158">
        <f>Q236*H236</f>
        <v>227.84700000000001</v>
      </c>
      <c r="S236" s="158">
        <v>0</v>
      </c>
      <c r="T236" s="159">
        <f>S236*H236</f>
        <v>0</v>
      </c>
      <c r="AR236" s="23" t="s">
        <v>173</v>
      </c>
      <c r="AT236" s="23" t="s">
        <v>341</v>
      </c>
      <c r="AU236" s="23" t="s">
        <v>81</v>
      </c>
      <c r="AY236" s="23" t="s">
        <v>126</v>
      </c>
      <c r="BE236" s="160">
        <f>IF(N236="základní",J236,0)</f>
        <v>0</v>
      </c>
      <c r="BF236" s="160">
        <f>IF(N236="snížená",J236,0)</f>
        <v>0</v>
      </c>
      <c r="BG236" s="160">
        <f>IF(N236="zákl. přenesená",J236,0)</f>
        <v>0</v>
      </c>
      <c r="BH236" s="160">
        <f>IF(N236="sníž. přenesená",J236,0)</f>
        <v>0</v>
      </c>
      <c r="BI236" s="160">
        <f>IF(N236="nulová",J236,0)</f>
        <v>0</v>
      </c>
      <c r="BJ236" s="23" t="s">
        <v>21</v>
      </c>
      <c r="BK236" s="160">
        <f>ROUND(I236*H236,2)</f>
        <v>0</v>
      </c>
      <c r="BL236" s="23" t="s">
        <v>133</v>
      </c>
      <c r="BM236" s="23" t="s">
        <v>351</v>
      </c>
    </row>
    <row r="237" spans="2:65" s="1" customFormat="1">
      <c r="B237" s="37"/>
      <c r="D237" s="161" t="s">
        <v>135</v>
      </c>
      <c r="F237" s="162" t="s">
        <v>350</v>
      </c>
      <c r="L237" s="37"/>
      <c r="M237" s="163"/>
      <c r="N237" s="38"/>
      <c r="O237" s="38"/>
      <c r="P237" s="38"/>
      <c r="Q237" s="38"/>
      <c r="R237" s="38"/>
      <c r="S237" s="38"/>
      <c r="T237" s="66"/>
      <c r="AT237" s="23" t="s">
        <v>135</v>
      </c>
      <c r="AU237" s="23" t="s">
        <v>81</v>
      </c>
    </row>
    <row r="238" spans="2:65" s="11" customFormat="1">
      <c r="B238" s="166"/>
      <c r="D238" s="164" t="s">
        <v>149</v>
      </c>
      <c r="E238" s="167" t="s">
        <v>5</v>
      </c>
      <c r="F238" s="168" t="s">
        <v>352</v>
      </c>
      <c r="H238" s="169">
        <v>227.84700000000001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73" t="s">
        <v>149</v>
      </c>
      <c r="AU238" s="173" t="s">
        <v>81</v>
      </c>
      <c r="AV238" s="11" t="s">
        <v>81</v>
      </c>
      <c r="AW238" s="11" t="s">
        <v>36</v>
      </c>
      <c r="AX238" s="11" t="s">
        <v>73</v>
      </c>
      <c r="AY238" s="173" t="s">
        <v>126</v>
      </c>
    </row>
    <row r="239" spans="2:65" s="1" customFormat="1" ht="20.45" customHeight="1">
      <c r="B239" s="149"/>
      <c r="C239" s="150" t="s">
        <v>353</v>
      </c>
      <c r="D239" s="150" t="s">
        <v>128</v>
      </c>
      <c r="E239" s="151" t="s">
        <v>354</v>
      </c>
      <c r="F239" s="152" t="s">
        <v>355</v>
      </c>
      <c r="G239" s="153" t="s">
        <v>206</v>
      </c>
      <c r="H239" s="154">
        <v>21</v>
      </c>
      <c r="I239" s="155"/>
      <c r="J239" s="155">
        <f>ROUND(I239*H239,2)</f>
        <v>0</v>
      </c>
      <c r="K239" s="152" t="s">
        <v>132</v>
      </c>
      <c r="L239" s="37"/>
      <c r="M239" s="156" t="s">
        <v>5</v>
      </c>
      <c r="N239" s="157" t="s">
        <v>44</v>
      </c>
      <c r="O239" s="158">
        <v>0.29899999999999999</v>
      </c>
      <c r="P239" s="158">
        <f>O239*H239</f>
        <v>6.2789999999999999</v>
      </c>
      <c r="Q239" s="158">
        <v>0</v>
      </c>
      <c r="R239" s="158">
        <f>Q239*H239</f>
        <v>0</v>
      </c>
      <c r="S239" s="158">
        <v>0</v>
      </c>
      <c r="T239" s="159">
        <f>S239*H239</f>
        <v>0</v>
      </c>
      <c r="AR239" s="23" t="s">
        <v>133</v>
      </c>
      <c r="AT239" s="23" t="s">
        <v>128</v>
      </c>
      <c r="AU239" s="23" t="s">
        <v>81</v>
      </c>
      <c r="AY239" s="23" t="s">
        <v>126</v>
      </c>
      <c r="BE239" s="160">
        <f>IF(N239="základní",J239,0)</f>
        <v>0</v>
      </c>
      <c r="BF239" s="160">
        <f>IF(N239="snížená",J239,0)</f>
        <v>0</v>
      </c>
      <c r="BG239" s="160">
        <f>IF(N239="zákl. přenesená",J239,0)</f>
        <v>0</v>
      </c>
      <c r="BH239" s="160">
        <f>IF(N239="sníž. přenesená",J239,0)</f>
        <v>0</v>
      </c>
      <c r="BI239" s="160">
        <f>IF(N239="nulová",J239,0)</f>
        <v>0</v>
      </c>
      <c r="BJ239" s="23" t="s">
        <v>21</v>
      </c>
      <c r="BK239" s="160">
        <f>ROUND(I239*H239,2)</f>
        <v>0</v>
      </c>
      <c r="BL239" s="23" t="s">
        <v>133</v>
      </c>
      <c r="BM239" s="23" t="s">
        <v>356</v>
      </c>
    </row>
    <row r="240" spans="2:65" s="1" customFormat="1" ht="27">
      <c r="B240" s="37"/>
      <c r="D240" s="161" t="s">
        <v>135</v>
      </c>
      <c r="F240" s="162" t="s">
        <v>357</v>
      </c>
      <c r="L240" s="37"/>
      <c r="M240" s="163"/>
      <c r="N240" s="38"/>
      <c r="O240" s="38"/>
      <c r="P240" s="38"/>
      <c r="Q240" s="38"/>
      <c r="R240" s="38"/>
      <c r="S240" s="38"/>
      <c r="T240" s="66"/>
      <c r="AT240" s="23" t="s">
        <v>135</v>
      </c>
      <c r="AU240" s="23" t="s">
        <v>81</v>
      </c>
    </row>
    <row r="241" spans="2:65" s="12" customFormat="1">
      <c r="B241" s="175"/>
      <c r="D241" s="161" t="s">
        <v>149</v>
      </c>
      <c r="E241" s="176" t="s">
        <v>5</v>
      </c>
      <c r="F241" s="177" t="s">
        <v>247</v>
      </c>
      <c r="H241" s="178" t="s">
        <v>5</v>
      </c>
      <c r="L241" s="175"/>
      <c r="M241" s="179"/>
      <c r="N241" s="180"/>
      <c r="O241" s="180"/>
      <c r="P241" s="180"/>
      <c r="Q241" s="180"/>
      <c r="R241" s="180"/>
      <c r="S241" s="180"/>
      <c r="T241" s="181"/>
      <c r="AT241" s="178" t="s">
        <v>149</v>
      </c>
      <c r="AU241" s="178" t="s">
        <v>81</v>
      </c>
      <c r="AV241" s="12" t="s">
        <v>21</v>
      </c>
      <c r="AW241" s="12" t="s">
        <v>36</v>
      </c>
      <c r="AX241" s="12" t="s">
        <v>73</v>
      </c>
      <c r="AY241" s="178" t="s">
        <v>126</v>
      </c>
    </row>
    <row r="242" spans="2:65" s="11" customFormat="1">
      <c r="B242" s="166"/>
      <c r="D242" s="161" t="s">
        <v>149</v>
      </c>
      <c r="E242" s="173" t="s">
        <v>5</v>
      </c>
      <c r="F242" s="182" t="s">
        <v>248</v>
      </c>
      <c r="H242" s="183">
        <v>1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73" t="s">
        <v>149</v>
      </c>
      <c r="AU242" s="173" t="s">
        <v>81</v>
      </c>
      <c r="AV242" s="11" t="s">
        <v>81</v>
      </c>
      <c r="AW242" s="11" t="s">
        <v>36</v>
      </c>
      <c r="AX242" s="11" t="s">
        <v>73</v>
      </c>
      <c r="AY242" s="173" t="s">
        <v>126</v>
      </c>
    </row>
    <row r="243" spans="2:65" s="12" customFormat="1">
      <c r="B243" s="175"/>
      <c r="D243" s="161" t="s">
        <v>149</v>
      </c>
      <c r="E243" s="176" t="s">
        <v>5</v>
      </c>
      <c r="F243" s="177" t="s">
        <v>249</v>
      </c>
      <c r="H243" s="178" t="s">
        <v>5</v>
      </c>
      <c r="L243" s="175"/>
      <c r="M243" s="179"/>
      <c r="N243" s="180"/>
      <c r="O243" s="180"/>
      <c r="P243" s="180"/>
      <c r="Q243" s="180"/>
      <c r="R243" s="180"/>
      <c r="S243" s="180"/>
      <c r="T243" s="181"/>
      <c r="AT243" s="178" t="s">
        <v>149</v>
      </c>
      <c r="AU243" s="178" t="s">
        <v>81</v>
      </c>
      <c r="AV243" s="12" t="s">
        <v>21</v>
      </c>
      <c r="AW243" s="12" t="s">
        <v>36</v>
      </c>
      <c r="AX243" s="12" t="s">
        <v>73</v>
      </c>
      <c r="AY243" s="178" t="s">
        <v>126</v>
      </c>
    </row>
    <row r="244" spans="2:65" s="11" customFormat="1">
      <c r="B244" s="166"/>
      <c r="D244" s="164" t="s">
        <v>149</v>
      </c>
      <c r="E244" s="167" t="s">
        <v>5</v>
      </c>
      <c r="F244" s="168" t="s">
        <v>250</v>
      </c>
      <c r="H244" s="169">
        <v>20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73" t="s">
        <v>149</v>
      </c>
      <c r="AU244" s="173" t="s">
        <v>81</v>
      </c>
      <c r="AV244" s="11" t="s">
        <v>81</v>
      </c>
      <c r="AW244" s="11" t="s">
        <v>36</v>
      </c>
      <c r="AX244" s="11" t="s">
        <v>73</v>
      </c>
      <c r="AY244" s="173" t="s">
        <v>126</v>
      </c>
    </row>
    <row r="245" spans="2:65" s="1" customFormat="1" ht="20.45" customHeight="1">
      <c r="B245" s="149"/>
      <c r="C245" s="193" t="s">
        <v>358</v>
      </c>
      <c r="D245" s="193" t="s">
        <v>341</v>
      </c>
      <c r="E245" s="194" t="s">
        <v>359</v>
      </c>
      <c r="F245" s="195" t="s">
        <v>360</v>
      </c>
      <c r="G245" s="196" t="s">
        <v>330</v>
      </c>
      <c r="H245" s="197">
        <v>39.348999999999997</v>
      </c>
      <c r="I245" s="198"/>
      <c r="J245" s="198">
        <f>ROUND(I245*H245,2)</f>
        <v>0</v>
      </c>
      <c r="K245" s="195" t="s">
        <v>132</v>
      </c>
      <c r="L245" s="199"/>
      <c r="M245" s="200" t="s">
        <v>5</v>
      </c>
      <c r="N245" s="201" t="s">
        <v>44</v>
      </c>
      <c r="O245" s="158">
        <v>0</v>
      </c>
      <c r="P245" s="158">
        <f>O245*H245</f>
        <v>0</v>
      </c>
      <c r="Q245" s="158">
        <v>1</v>
      </c>
      <c r="R245" s="158">
        <f>Q245*H245</f>
        <v>39.348999999999997</v>
      </c>
      <c r="S245" s="158">
        <v>0</v>
      </c>
      <c r="T245" s="159">
        <f>S245*H245</f>
        <v>0</v>
      </c>
      <c r="AR245" s="23" t="s">
        <v>173</v>
      </c>
      <c r="AT245" s="23" t="s">
        <v>341</v>
      </c>
      <c r="AU245" s="23" t="s">
        <v>81</v>
      </c>
      <c r="AY245" s="23" t="s">
        <v>126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23" t="s">
        <v>21</v>
      </c>
      <c r="BK245" s="160">
        <f>ROUND(I245*H245,2)</f>
        <v>0</v>
      </c>
      <c r="BL245" s="23" t="s">
        <v>133</v>
      </c>
      <c r="BM245" s="23" t="s">
        <v>361</v>
      </c>
    </row>
    <row r="246" spans="2:65" s="1" customFormat="1">
      <c r="B246" s="37"/>
      <c r="D246" s="161" t="s">
        <v>135</v>
      </c>
      <c r="F246" s="162" t="s">
        <v>362</v>
      </c>
      <c r="L246" s="37"/>
      <c r="M246" s="163"/>
      <c r="N246" s="38"/>
      <c r="O246" s="38"/>
      <c r="P246" s="38"/>
      <c r="Q246" s="38"/>
      <c r="R246" s="38"/>
      <c r="S246" s="38"/>
      <c r="T246" s="66"/>
      <c r="AT246" s="23" t="s">
        <v>135</v>
      </c>
      <c r="AU246" s="23" t="s">
        <v>81</v>
      </c>
    </row>
    <row r="247" spans="2:65" s="11" customFormat="1">
      <c r="B247" s="166"/>
      <c r="D247" s="164" t="s">
        <v>149</v>
      </c>
      <c r="E247" s="167" t="s">
        <v>5</v>
      </c>
      <c r="F247" s="168" t="s">
        <v>363</v>
      </c>
      <c r="H247" s="169">
        <v>39.348999999999997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73" t="s">
        <v>149</v>
      </c>
      <c r="AU247" s="173" t="s">
        <v>81</v>
      </c>
      <c r="AV247" s="11" t="s">
        <v>81</v>
      </c>
      <c r="AW247" s="11" t="s">
        <v>36</v>
      </c>
      <c r="AX247" s="11" t="s">
        <v>73</v>
      </c>
      <c r="AY247" s="173" t="s">
        <v>126</v>
      </c>
    </row>
    <row r="248" spans="2:65" s="1" customFormat="1" ht="20.45" customHeight="1">
      <c r="B248" s="149"/>
      <c r="C248" s="150" t="s">
        <v>364</v>
      </c>
      <c r="D248" s="150" t="s">
        <v>128</v>
      </c>
      <c r="E248" s="151" t="s">
        <v>365</v>
      </c>
      <c r="F248" s="152" t="s">
        <v>366</v>
      </c>
      <c r="G248" s="153" t="s">
        <v>146</v>
      </c>
      <c r="H248" s="154">
        <v>9</v>
      </c>
      <c r="I248" s="155"/>
      <c r="J248" s="155">
        <f>ROUND(I248*H248,2)</f>
        <v>0</v>
      </c>
      <c r="K248" s="152" t="s">
        <v>132</v>
      </c>
      <c r="L248" s="37"/>
      <c r="M248" s="156" t="s">
        <v>5</v>
      </c>
      <c r="N248" s="157" t="s">
        <v>44</v>
      </c>
      <c r="O248" s="158">
        <v>0.34899999999999998</v>
      </c>
      <c r="P248" s="158">
        <f>O248*H248</f>
        <v>3.141</v>
      </c>
      <c r="Q248" s="158">
        <v>0</v>
      </c>
      <c r="R248" s="158">
        <f>Q248*H248</f>
        <v>0</v>
      </c>
      <c r="S248" s="158">
        <v>0</v>
      </c>
      <c r="T248" s="159">
        <f>S248*H248</f>
        <v>0</v>
      </c>
      <c r="AR248" s="23" t="s">
        <v>133</v>
      </c>
      <c r="AT248" s="23" t="s">
        <v>128</v>
      </c>
      <c r="AU248" s="23" t="s">
        <v>81</v>
      </c>
      <c r="AY248" s="23" t="s">
        <v>126</v>
      </c>
      <c r="BE248" s="160">
        <f>IF(N248="základní",J248,0)</f>
        <v>0</v>
      </c>
      <c r="BF248" s="160">
        <f>IF(N248="snížená",J248,0)</f>
        <v>0</v>
      </c>
      <c r="BG248" s="160">
        <f>IF(N248="zákl. přenesená",J248,0)</f>
        <v>0</v>
      </c>
      <c r="BH248" s="160">
        <f>IF(N248="sníž. přenesená",J248,0)</f>
        <v>0</v>
      </c>
      <c r="BI248" s="160">
        <f>IF(N248="nulová",J248,0)</f>
        <v>0</v>
      </c>
      <c r="BJ248" s="23" t="s">
        <v>21</v>
      </c>
      <c r="BK248" s="160">
        <f>ROUND(I248*H248,2)</f>
        <v>0</v>
      </c>
      <c r="BL248" s="23" t="s">
        <v>133</v>
      </c>
      <c r="BM248" s="23" t="s">
        <v>367</v>
      </c>
    </row>
    <row r="249" spans="2:65" s="1" customFormat="1" ht="27">
      <c r="B249" s="37"/>
      <c r="D249" s="161" t="s">
        <v>135</v>
      </c>
      <c r="F249" s="162" t="s">
        <v>368</v>
      </c>
      <c r="L249" s="37"/>
      <c r="M249" s="163"/>
      <c r="N249" s="38"/>
      <c r="O249" s="38"/>
      <c r="P249" s="38"/>
      <c r="Q249" s="38"/>
      <c r="R249" s="38"/>
      <c r="S249" s="38"/>
      <c r="T249" s="66"/>
      <c r="AT249" s="23" t="s">
        <v>135</v>
      </c>
      <c r="AU249" s="23" t="s">
        <v>81</v>
      </c>
    </row>
    <row r="250" spans="2:65" s="11" customFormat="1">
      <c r="B250" s="166"/>
      <c r="D250" s="164" t="s">
        <v>149</v>
      </c>
      <c r="E250" s="167" t="s">
        <v>5</v>
      </c>
      <c r="F250" s="168" t="s">
        <v>150</v>
      </c>
      <c r="H250" s="169">
        <v>9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73" t="s">
        <v>149</v>
      </c>
      <c r="AU250" s="173" t="s">
        <v>81</v>
      </c>
      <c r="AV250" s="11" t="s">
        <v>81</v>
      </c>
      <c r="AW250" s="11" t="s">
        <v>36</v>
      </c>
      <c r="AX250" s="11" t="s">
        <v>21</v>
      </c>
      <c r="AY250" s="173" t="s">
        <v>126</v>
      </c>
    </row>
    <row r="251" spans="2:65" s="1" customFormat="1" ht="20.45" customHeight="1">
      <c r="B251" s="149"/>
      <c r="C251" s="150" t="s">
        <v>369</v>
      </c>
      <c r="D251" s="150" t="s">
        <v>128</v>
      </c>
      <c r="E251" s="151" t="s">
        <v>370</v>
      </c>
      <c r="F251" s="152" t="s">
        <v>371</v>
      </c>
      <c r="G251" s="153" t="s">
        <v>146</v>
      </c>
      <c r="H251" s="154">
        <v>19</v>
      </c>
      <c r="I251" s="155"/>
      <c r="J251" s="155">
        <f>ROUND(I251*H251,2)</f>
        <v>0</v>
      </c>
      <c r="K251" s="152" t="s">
        <v>132</v>
      </c>
      <c r="L251" s="37"/>
      <c r="M251" s="156" t="s">
        <v>5</v>
      </c>
      <c r="N251" s="157" t="s">
        <v>44</v>
      </c>
      <c r="O251" s="158">
        <v>0.74199999999999999</v>
      </c>
      <c r="P251" s="158">
        <f>O251*H251</f>
        <v>14.097999999999999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AR251" s="23" t="s">
        <v>133</v>
      </c>
      <c r="AT251" s="23" t="s">
        <v>128</v>
      </c>
      <c r="AU251" s="23" t="s">
        <v>81</v>
      </c>
      <c r="AY251" s="23" t="s">
        <v>126</v>
      </c>
      <c r="BE251" s="160">
        <f>IF(N251="základní",J251,0)</f>
        <v>0</v>
      </c>
      <c r="BF251" s="160">
        <f>IF(N251="snížená",J251,0)</f>
        <v>0</v>
      </c>
      <c r="BG251" s="160">
        <f>IF(N251="zákl. přenesená",J251,0)</f>
        <v>0</v>
      </c>
      <c r="BH251" s="160">
        <f>IF(N251="sníž. přenesená",J251,0)</f>
        <v>0</v>
      </c>
      <c r="BI251" s="160">
        <f>IF(N251="nulová",J251,0)</f>
        <v>0</v>
      </c>
      <c r="BJ251" s="23" t="s">
        <v>21</v>
      </c>
      <c r="BK251" s="160">
        <f>ROUND(I251*H251,2)</f>
        <v>0</v>
      </c>
      <c r="BL251" s="23" t="s">
        <v>133</v>
      </c>
      <c r="BM251" s="23" t="s">
        <v>372</v>
      </c>
    </row>
    <row r="252" spans="2:65" s="1" customFormat="1" ht="27">
      <c r="B252" s="37"/>
      <c r="D252" s="161" t="s">
        <v>135</v>
      </c>
      <c r="F252" s="162" t="s">
        <v>373</v>
      </c>
      <c r="L252" s="37"/>
      <c r="M252" s="163"/>
      <c r="N252" s="38"/>
      <c r="O252" s="38"/>
      <c r="P252" s="38"/>
      <c r="Q252" s="38"/>
      <c r="R252" s="38"/>
      <c r="S252" s="38"/>
      <c r="T252" s="66"/>
      <c r="AT252" s="23" t="s">
        <v>135</v>
      </c>
      <c r="AU252" s="23" t="s">
        <v>81</v>
      </c>
    </row>
    <row r="253" spans="2:65" s="11" customFormat="1">
      <c r="B253" s="166"/>
      <c r="D253" s="164" t="s">
        <v>149</v>
      </c>
      <c r="E253" s="167" t="s">
        <v>5</v>
      </c>
      <c r="F253" s="168" t="s">
        <v>155</v>
      </c>
      <c r="H253" s="169">
        <v>19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73" t="s">
        <v>149</v>
      </c>
      <c r="AU253" s="173" t="s">
        <v>81</v>
      </c>
      <c r="AV253" s="11" t="s">
        <v>81</v>
      </c>
      <c r="AW253" s="11" t="s">
        <v>36</v>
      </c>
      <c r="AX253" s="11" t="s">
        <v>21</v>
      </c>
      <c r="AY253" s="173" t="s">
        <v>126</v>
      </c>
    </row>
    <row r="254" spans="2:65" s="1" customFormat="1" ht="20.45" customHeight="1">
      <c r="B254" s="149"/>
      <c r="C254" s="150" t="s">
        <v>374</v>
      </c>
      <c r="D254" s="150" t="s">
        <v>128</v>
      </c>
      <c r="E254" s="151" t="s">
        <v>375</v>
      </c>
      <c r="F254" s="152" t="s">
        <v>376</v>
      </c>
      <c r="G254" s="153" t="s">
        <v>146</v>
      </c>
      <c r="H254" s="154">
        <v>6</v>
      </c>
      <c r="I254" s="155"/>
      <c r="J254" s="155">
        <f>ROUND(I254*H254,2)</f>
        <v>0</v>
      </c>
      <c r="K254" s="152" t="s">
        <v>132</v>
      </c>
      <c r="L254" s="37"/>
      <c r="M254" s="156" t="s">
        <v>5</v>
      </c>
      <c r="N254" s="157" t="s">
        <v>44</v>
      </c>
      <c r="O254" s="158">
        <v>1.43</v>
      </c>
      <c r="P254" s="158">
        <f>O254*H254</f>
        <v>8.58</v>
      </c>
      <c r="Q254" s="158">
        <v>0</v>
      </c>
      <c r="R254" s="158">
        <f>Q254*H254</f>
        <v>0</v>
      </c>
      <c r="S254" s="158">
        <v>0</v>
      </c>
      <c r="T254" s="159">
        <f>S254*H254</f>
        <v>0</v>
      </c>
      <c r="AR254" s="23" t="s">
        <v>133</v>
      </c>
      <c r="AT254" s="23" t="s">
        <v>128</v>
      </c>
      <c r="AU254" s="23" t="s">
        <v>81</v>
      </c>
      <c r="AY254" s="23" t="s">
        <v>126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23" t="s">
        <v>21</v>
      </c>
      <c r="BK254" s="160">
        <f>ROUND(I254*H254,2)</f>
        <v>0</v>
      </c>
      <c r="BL254" s="23" t="s">
        <v>133</v>
      </c>
      <c r="BM254" s="23" t="s">
        <v>377</v>
      </c>
    </row>
    <row r="255" spans="2:65" s="1" customFormat="1" ht="27">
      <c r="B255" s="37"/>
      <c r="D255" s="161" t="s">
        <v>135</v>
      </c>
      <c r="F255" s="162" t="s">
        <v>378</v>
      </c>
      <c r="L255" s="37"/>
      <c r="M255" s="163"/>
      <c r="N255" s="38"/>
      <c r="O255" s="38"/>
      <c r="P255" s="38"/>
      <c r="Q255" s="38"/>
      <c r="R255" s="38"/>
      <c r="S255" s="38"/>
      <c r="T255" s="66"/>
      <c r="AT255" s="23" t="s">
        <v>135</v>
      </c>
      <c r="AU255" s="23" t="s">
        <v>81</v>
      </c>
    </row>
    <row r="256" spans="2:65" s="11" customFormat="1">
      <c r="B256" s="166"/>
      <c r="D256" s="164" t="s">
        <v>149</v>
      </c>
      <c r="E256" s="167" t="s">
        <v>5</v>
      </c>
      <c r="F256" s="168" t="s">
        <v>161</v>
      </c>
      <c r="H256" s="169">
        <v>6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73" t="s">
        <v>149</v>
      </c>
      <c r="AU256" s="173" t="s">
        <v>81</v>
      </c>
      <c r="AV256" s="11" t="s">
        <v>81</v>
      </c>
      <c r="AW256" s="11" t="s">
        <v>36</v>
      </c>
      <c r="AX256" s="11" t="s">
        <v>21</v>
      </c>
      <c r="AY256" s="173" t="s">
        <v>126</v>
      </c>
    </row>
    <row r="257" spans="2:65" s="1" customFormat="1" ht="20.45" customHeight="1">
      <c r="B257" s="149"/>
      <c r="C257" s="150" t="s">
        <v>379</v>
      </c>
      <c r="D257" s="150" t="s">
        <v>128</v>
      </c>
      <c r="E257" s="151" t="s">
        <v>380</v>
      </c>
      <c r="F257" s="152" t="s">
        <v>381</v>
      </c>
      <c r="G257" s="153" t="s">
        <v>146</v>
      </c>
      <c r="H257" s="154">
        <v>4</v>
      </c>
      <c r="I257" s="155"/>
      <c r="J257" s="155">
        <f>ROUND(I257*H257,2)</f>
        <v>0</v>
      </c>
      <c r="K257" s="152" t="s">
        <v>132</v>
      </c>
      <c r="L257" s="37"/>
      <c r="M257" s="156" t="s">
        <v>5</v>
      </c>
      <c r="N257" s="157" t="s">
        <v>44</v>
      </c>
      <c r="O257" s="158">
        <v>3.1720000000000002</v>
      </c>
      <c r="P257" s="158">
        <f>O257*H257</f>
        <v>12.688000000000001</v>
      </c>
      <c r="Q257" s="158">
        <v>0</v>
      </c>
      <c r="R257" s="158">
        <f>Q257*H257</f>
        <v>0</v>
      </c>
      <c r="S257" s="158">
        <v>0</v>
      </c>
      <c r="T257" s="159">
        <f>S257*H257</f>
        <v>0</v>
      </c>
      <c r="AR257" s="23" t="s">
        <v>133</v>
      </c>
      <c r="AT257" s="23" t="s">
        <v>128</v>
      </c>
      <c r="AU257" s="23" t="s">
        <v>81</v>
      </c>
      <c r="AY257" s="23" t="s">
        <v>126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23" t="s">
        <v>21</v>
      </c>
      <c r="BK257" s="160">
        <f>ROUND(I257*H257,2)</f>
        <v>0</v>
      </c>
      <c r="BL257" s="23" t="s">
        <v>133</v>
      </c>
      <c r="BM257" s="23" t="s">
        <v>382</v>
      </c>
    </row>
    <row r="258" spans="2:65" s="1" customFormat="1" ht="27">
      <c r="B258" s="37"/>
      <c r="D258" s="161" t="s">
        <v>135</v>
      </c>
      <c r="F258" s="162" t="s">
        <v>383</v>
      </c>
      <c r="L258" s="37"/>
      <c r="M258" s="163"/>
      <c r="N258" s="38"/>
      <c r="O258" s="38"/>
      <c r="P258" s="38"/>
      <c r="Q258" s="38"/>
      <c r="R258" s="38"/>
      <c r="S258" s="38"/>
      <c r="T258" s="66"/>
      <c r="AT258" s="23" t="s">
        <v>135</v>
      </c>
      <c r="AU258" s="23" t="s">
        <v>81</v>
      </c>
    </row>
    <row r="259" spans="2:65" s="11" customFormat="1">
      <c r="B259" s="166"/>
      <c r="D259" s="164" t="s">
        <v>149</v>
      </c>
      <c r="E259" s="167" t="s">
        <v>5</v>
      </c>
      <c r="F259" s="168" t="s">
        <v>167</v>
      </c>
      <c r="H259" s="169">
        <v>4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73" t="s">
        <v>149</v>
      </c>
      <c r="AU259" s="173" t="s">
        <v>81</v>
      </c>
      <c r="AV259" s="11" t="s">
        <v>81</v>
      </c>
      <c r="AW259" s="11" t="s">
        <v>36</v>
      </c>
      <c r="AX259" s="11" t="s">
        <v>73</v>
      </c>
      <c r="AY259" s="173" t="s">
        <v>126</v>
      </c>
    </row>
    <row r="260" spans="2:65" s="1" customFormat="1" ht="28.9" customHeight="1">
      <c r="B260" s="149"/>
      <c r="C260" s="150" t="s">
        <v>384</v>
      </c>
      <c r="D260" s="150" t="s">
        <v>128</v>
      </c>
      <c r="E260" s="151" t="s">
        <v>385</v>
      </c>
      <c r="F260" s="152" t="s">
        <v>386</v>
      </c>
      <c r="G260" s="153" t="s">
        <v>206</v>
      </c>
      <c r="H260" s="154">
        <v>2150</v>
      </c>
      <c r="I260" s="155"/>
      <c r="J260" s="155">
        <f>ROUND(I260*H260,2)</f>
        <v>0</v>
      </c>
      <c r="K260" s="152" t="s">
        <v>132</v>
      </c>
      <c r="L260" s="37"/>
      <c r="M260" s="156" t="s">
        <v>5</v>
      </c>
      <c r="N260" s="157" t="s">
        <v>44</v>
      </c>
      <c r="O260" s="158">
        <v>0.13500000000000001</v>
      </c>
      <c r="P260" s="158">
        <f>O260*H260</f>
        <v>290.25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AR260" s="23" t="s">
        <v>133</v>
      </c>
      <c r="AT260" s="23" t="s">
        <v>128</v>
      </c>
      <c r="AU260" s="23" t="s">
        <v>81</v>
      </c>
      <c r="AY260" s="23" t="s">
        <v>126</v>
      </c>
      <c r="BE260" s="160">
        <f>IF(N260="základní",J260,0)</f>
        <v>0</v>
      </c>
      <c r="BF260" s="160">
        <f>IF(N260="snížená",J260,0)</f>
        <v>0</v>
      </c>
      <c r="BG260" s="160">
        <f>IF(N260="zákl. přenesená",J260,0)</f>
        <v>0</v>
      </c>
      <c r="BH260" s="160">
        <f>IF(N260="sníž. přenesená",J260,0)</f>
        <v>0</v>
      </c>
      <c r="BI260" s="160">
        <f>IF(N260="nulová",J260,0)</f>
        <v>0</v>
      </c>
      <c r="BJ260" s="23" t="s">
        <v>21</v>
      </c>
      <c r="BK260" s="160">
        <f>ROUND(I260*H260,2)</f>
        <v>0</v>
      </c>
      <c r="BL260" s="23" t="s">
        <v>133</v>
      </c>
      <c r="BM260" s="23" t="s">
        <v>387</v>
      </c>
    </row>
    <row r="261" spans="2:65" s="1" customFormat="1" ht="27">
      <c r="B261" s="37"/>
      <c r="D261" s="161" t="s">
        <v>135</v>
      </c>
      <c r="F261" s="162" t="s">
        <v>388</v>
      </c>
      <c r="L261" s="37"/>
      <c r="M261" s="163"/>
      <c r="N261" s="38"/>
      <c r="O261" s="38"/>
      <c r="P261" s="38"/>
      <c r="Q261" s="38"/>
      <c r="R261" s="38"/>
      <c r="S261" s="38"/>
      <c r="T261" s="66"/>
      <c r="AT261" s="23" t="s">
        <v>135</v>
      </c>
      <c r="AU261" s="23" t="s">
        <v>81</v>
      </c>
    </row>
    <row r="262" spans="2:65" s="12" customFormat="1">
      <c r="B262" s="175"/>
      <c r="D262" s="161" t="s">
        <v>149</v>
      </c>
      <c r="E262" s="176" t="s">
        <v>5</v>
      </c>
      <c r="F262" s="177" t="s">
        <v>389</v>
      </c>
      <c r="H262" s="178" t="s">
        <v>5</v>
      </c>
      <c r="L262" s="175"/>
      <c r="M262" s="179"/>
      <c r="N262" s="180"/>
      <c r="O262" s="180"/>
      <c r="P262" s="180"/>
      <c r="Q262" s="180"/>
      <c r="R262" s="180"/>
      <c r="S262" s="180"/>
      <c r="T262" s="181"/>
      <c r="AT262" s="178" t="s">
        <v>149</v>
      </c>
      <c r="AU262" s="178" t="s">
        <v>81</v>
      </c>
      <c r="AV262" s="12" t="s">
        <v>21</v>
      </c>
      <c r="AW262" s="12" t="s">
        <v>36</v>
      </c>
      <c r="AX262" s="12" t="s">
        <v>73</v>
      </c>
      <c r="AY262" s="178" t="s">
        <v>126</v>
      </c>
    </row>
    <row r="263" spans="2:65" s="11" customFormat="1">
      <c r="B263" s="166"/>
      <c r="D263" s="164" t="s">
        <v>149</v>
      </c>
      <c r="E263" s="167" t="s">
        <v>5</v>
      </c>
      <c r="F263" s="168" t="s">
        <v>390</v>
      </c>
      <c r="H263" s="169">
        <v>2150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73" t="s">
        <v>149</v>
      </c>
      <c r="AU263" s="173" t="s">
        <v>81</v>
      </c>
      <c r="AV263" s="11" t="s">
        <v>81</v>
      </c>
      <c r="AW263" s="11" t="s">
        <v>36</v>
      </c>
      <c r="AX263" s="11" t="s">
        <v>73</v>
      </c>
      <c r="AY263" s="173" t="s">
        <v>126</v>
      </c>
    </row>
    <row r="264" spans="2:65" s="1" customFormat="1" ht="28.9" customHeight="1">
      <c r="B264" s="149"/>
      <c r="C264" s="150" t="s">
        <v>391</v>
      </c>
      <c r="D264" s="150" t="s">
        <v>128</v>
      </c>
      <c r="E264" s="151" t="s">
        <v>392</v>
      </c>
      <c r="F264" s="152" t="s">
        <v>393</v>
      </c>
      <c r="G264" s="153" t="s">
        <v>131</v>
      </c>
      <c r="H264" s="154">
        <v>10750</v>
      </c>
      <c r="I264" s="155"/>
      <c r="J264" s="155">
        <f>ROUND(I264*H264,2)</f>
        <v>0</v>
      </c>
      <c r="K264" s="152" t="s">
        <v>132</v>
      </c>
      <c r="L264" s="37"/>
      <c r="M264" s="156" t="s">
        <v>5</v>
      </c>
      <c r="N264" s="157" t="s">
        <v>44</v>
      </c>
      <c r="O264" s="158">
        <v>0.13</v>
      </c>
      <c r="P264" s="158">
        <f>O264*H264</f>
        <v>1397.5</v>
      </c>
      <c r="Q264" s="158">
        <v>0</v>
      </c>
      <c r="R264" s="158">
        <f>Q264*H264</f>
        <v>0</v>
      </c>
      <c r="S264" s="158">
        <v>0</v>
      </c>
      <c r="T264" s="159">
        <f>S264*H264</f>
        <v>0</v>
      </c>
      <c r="AR264" s="23" t="s">
        <v>133</v>
      </c>
      <c r="AT264" s="23" t="s">
        <v>128</v>
      </c>
      <c r="AU264" s="23" t="s">
        <v>81</v>
      </c>
      <c r="AY264" s="23" t="s">
        <v>126</v>
      </c>
      <c r="BE264" s="160">
        <f>IF(N264="základní",J264,0)</f>
        <v>0</v>
      </c>
      <c r="BF264" s="160">
        <f>IF(N264="snížená",J264,0)</f>
        <v>0</v>
      </c>
      <c r="BG264" s="160">
        <f>IF(N264="zákl. přenesená",J264,0)</f>
        <v>0</v>
      </c>
      <c r="BH264" s="160">
        <f>IF(N264="sníž. přenesená",J264,0)</f>
        <v>0</v>
      </c>
      <c r="BI264" s="160">
        <f>IF(N264="nulová",J264,0)</f>
        <v>0</v>
      </c>
      <c r="BJ264" s="23" t="s">
        <v>21</v>
      </c>
      <c r="BK264" s="160">
        <f>ROUND(I264*H264,2)</f>
        <v>0</v>
      </c>
      <c r="BL264" s="23" t="s">
        <v>133</v>
      </c>
      <c r="BM264" s="23" t="s">
        <v>394</v>
      </c>
    </row>
    <row r="265" spans="2:65" s="1" customFormat="1" ht="27">
      <c r="B265" s="37"/>
      <c r="D265" s="161" t="s">
        <v>135</v>
      </c>
      <c r="F265" s="162" t="s">
        <v>395</v>
      </c>
      <c r="L265" s="37"/>
      <c r="M265" s="163"/>
      <c r="N265" s="38"/>
      <c r="O265" s="38"/>
      <c r="P265" s="38"/>
      <c r="Q265" s="38"/>
      <c r="R265" s="38"/>
      <c r="S265" s="38"/>
      <c r="T265" s="66"/>
      <c r="AT265" s="23" t="s">
        <v>135</v>
      </c>
      <c r="AU265" s="23" t="s">
        <v>81</v>
      </c>
    </row>
    <row r="266" spans="2:65" s="1" customFormat="1" ht="27">
      <c r="B266" s="37"/>
      <c r="D266" s="164" t="s">
        <v>137</v>
      </c>
      <c r="F266" s="165" t="s">
        <v>138</v>
      </c>
      <c r="L266" s="37"/>
      <c r="M266" s="163"/>
      <c r="N266" s="38"/>
      <c r="O266" s="38"/>
      <c r="P266" s="38"/>
      <c r="Q266" s="38"/>
      <c r="R266" s="38"/>
      <c r="S266" s="38"/>
      <c r="T266" s="66"/>
      <c r="AT266" s="23" t="s">
        <v>137</v>
      </c>
      <c r="AU266" s="23" t="s">
        <v>81</v>
      </c>
    </row>
    <row r="267" spans="2:65" s="1" customFormat="1" ht="20.45" customHeight="1">
      <c r="B267" s="149"/>
      <c r="C267" s="150" t="s">
        <v>396</v>
      </c>
      <c r="D267" s="150" t="s">
        <v>128</v>
      </c>
      <c r="E267" s="151" t="s">
        <v>397</v>
      </c>
      <c r="F267" s="152" t="s">
        <v>398</v>
      </c>
      <c r="G267" s="153" t="s">
        <v>131</v>
      </c>
      <c r="H267" s="154">
        <v>6578.25</v>
      </c>
      <c r="I267" s="155"/>
      <c r="J267" s="155">
        <f>ROUND(I267*H267,2)</f>
        <v>0</v>
      </c>
      <c r="K267" s="152" t="s">
        <v>132</v>
      </c>
      <c r="L267" s="37"/>
      <c r="M267" s="156" t="s">
        <v>5</v>
      </c>
      <c r="N267" s="157" t="s">
        <v>44</v>
      </c>
      <c r="O267" s="158">
        <v>1.7999999999999999E-2</v>
      </c>
      <c r="P267" s="158">
        <f>O267*H267</f>
        <v>118.40849999999999</v>
      </c>
      <c r="Q267" s="158">
        <v>0</v>
      </c>
      <c r="R267" s="158">
        <f>Q267*H267</f>
        <v>0</v>
      </c>
      <c r="S267" s="158">
        <v>0</v>
      </c>
      <c r="T267" s="159">
        <f>S267*H267</f>
        <v>0</v>
      </c>
      <c r="AR267" s="23" t="s">
        <v>133</v>
      </c>
      <c r="AT267" s="23" t="s">
        <v>128</v>
      </c>
      <c r="AU267" s="23" t="s">
        <v>81</v>
      </c>
      <c r="AY267" s="23" t="s">
        <v>126</v>
      </c>
      <c r="BE267" s="160">
        <f>IF(N267="základní",J267,0)</f>
        <v>0</v>
      </c>
      <c r="BF267" s="160">
        <f>IF(N267="snížená",J267,0)</f>
        <v>0</v>
      </c>
      <c r="BG267" s="160">
        <f>IF(N267="zákl. přenesená",J267,0)</f>
        <v>0</v>
      </c>
      <c r="BH267" s="160">
        <f>IF(N267="sníž. přenesená",J267,0)</f>
        <v>0</v>
      </c>
      <c r="BI267" s="160">
        <f>IF(N267="nulová",J267,0)</f>
        <v>0</v>
      </c>
      <c r="BJ267" s="23" t="s">
        <v>21</v>
      </c>
      <c r="BK267" s="160">
        <f>ROUND(I267*H267,2)</f>
        <v>0</v>
      </c>
      <c r="BL267" s="23" t="s">
        <v>133</v>
      </c>
      <c r="BM267" s="23" t="s">
        <v>399</v>
      </c>
    </row>
    <row r="268" spans="2:65" s="1" customFormat="1">
      <c r="B268" s="37"/>
      <c r="D268" s="161" t="s">
        <v>135</v>
      </c>
      <c r="F268" s="162" t="s">
        <v>400</v>
      </c>
      <c r="L268" s="37"/>
      <c r="M268" s="163"/>
      <c r="N268" s="38"/>
      <c r="O268" s="38"/>
      <c r="P268" s="38"/>
      <c r="Q268" s="38"/>
      <c r="R268" s="38"/>
      <c r="S268" s="38"/>
      <c r="T268" s="66"/>
      <c r="AT268" s="23" t="s">
        <v>135</v>
      </c>
      <c r="AU268" s="23" t="s">
        <v>81</v>
      </c>
    </row>
    <row r="269" spans="2:65" s="1" customFormat="1" ht="27">
      <c r="B269" s="37"/>
      <c r="D269" s="164" t="s">
        <v>137</v>
      </c>
      <c r="F269" s="165" t="s">
        <v>138</v>
      </c>
      <c r="L269" s="37"/>
      <c r="M269" s="163"/>
      <c r="N269" s="38"/>
      <c r="O269" s="38"/>
      <c r="P269" s="38"/>
      <c r="Q269" s="38"/>
      <c r="R269" s="38"/>
      <c r="S269" s="38"/>
      <c r="T269" s="66"/>
      <c r="AT269" s="23" t="s">
        <v>137</v>
      </c>
      <c r="AU269" s="23" t="s">
        <v>81</v>
      </c>
    </row>
    <row r="270" spans="2:65" s="1" customFormat="1" ht="28.9" customHeight="1">
      <c r="B270" s="149"/>
      <c r="C270" s="150" t="s">
        <v>401</v>
      </c>
      <c r="D270" s="150" t="s">
        <v>128</v>
      </c>
      <c r="E270" s="151" t="s">
        <v>402</v>
      </c>
      <c r="F270" s="152" t="s">
        <v>403</v>
      </c>
      <c r="G270" s="153" t="s">
        <v>146</v>
      </c>
      <c r="H270" s="154">
        <v>22</v>
      </c>
      <c r="I270" s="155"/>
      <c r="J270" s="155">
        <f>ROUND(I270*H270,2)</f>
        <v>0</v>
      </c>
      <c r="K270" s="152" t="s">
        <v>132</v>
      </c>
      <c r="L270" s="37"/>
      <c r="M270" s="156" t="s">
        <v>5</v>
      </c>
      <c r="N270" s="157" t="s">
        <v>44</v>
      </c>
      <c r="O270" s="158">
        <v>0.27200000000000002</v>
      </c>
      <c r="P270" s="158">
        <f>O270*H270</f>
        <v>5.984</v>
      </c>
      <c r="Q270" s="158">
        <v>0</v>
      </c>
      <c r="R270" s="158">
        <f>Q270*H270</f>
        <v>0</v>
      </c>
      <c r="S270" s="158">
        <v>0</v>
      </c>
      <c r="T270" s="159">
        <f>S270*H270</f>
        <v>0</v>
      </c>
      <c r="AR270" s="23" t="s">
        <v>133</v>
      </c>
      <c r="AT270" s="23" t="s">
        <v>128</v>
      </c>
      <c r="AU270" s="23" t="s">
        <v>81</v>
      </c>
      <c r="AY270" s="23" t="s">
        <v>126</v>
      </c>
      <c r="BE270" s="160">
        <f>IF(N270="základní",J270,0)</f>
        <v>0</v>
      </c>
      <c r="BF270" s="160">
        <f>IF(N270="snížená",J270,0)</f>
        <v>0</v>
      </c>
      <c r="BG270" s="160">
        <f>IF(N270="zákl. přenesená",J270,0)</f>
        <v>0</v>
      </c>
      <c r="BH270" s="160">
        <f>IF(N270="sníž. přenesená",J270,0)</f>
        <v>0</v>
      </c>
      <c r="BI270" s="160">
        <f>IF(N270="nulová",J270,0)</f>
        <v>0</v>
      </c>
      <c r="BJ270" s="23" t="s">
        <v>21</v>
      </c>
      <c r="BK270" s="160">
        <f>ROUND(I270*H270,2)</f>
        <v>0</v>
      </c>
      <c r="BL270" s="23" t="s">
        <v>133</v>
      </c>
      <c r="BM270" s="23" t="s">
        <v>404</v>
      </c>
    </row>
    <row r="271" spans="2:65" s="1" customFormat="1" ht="27">
      <c r="B271" s="37"/>
      <c r="D271" s="161" t="s">
        <v>135</v>
      </c>
      <c r="F271" s="162" t="s">
        <v>405</v>
      </c>
      <c r="L271" s="37"/>
      <c r="M271" s="163"/>
      <c r="N271" s="38"/>
      <c r="O271" s="38"/>
      <c r="P271" s="38"/>
      <c r="Q271" s="38"/>
      <c r="R271" s="38"/>
      <c r="S271" s="38"/>
      <c r="T271" s="66"/>
      <c r="AT271" s="23" t="s">
        <v>135</v>
      </c>
      <c r="AU271" s="23" t="s">
        <v>81</v>
      </c>
    </row>
    <row r="272" spans="2:65" s="1" customFormat="1" ht="27">
      <c r="B272" s="37"/>
      <c r="D272" s="164" t="s">
        <v>137</v>
      </c>
      <c r="F272" s="165" t="s">
        <v>406</v>
      </c>
      <c r="L272" s="37"/>
      <c r="M272" s="163"/>
      <c r="N272" s="38"/>
      <c r="O272" s="38"/>
      <c r="P272" s="38"/>
      <c r="Q272" s="38"/>
      <c r="R272" s="38"/>
      <c r="S272" s="38"/>
      <c r="T272" s="66"/>
      <c r="AT272" s="23" t="s">
        <v>137</v>
      </c>
      <c r="AU272" s="23" t="s">
        <v>81</v>
      </c>
    </row>
    <row r="273" spans="2:65" s="1" customFormat="1" ht="28.9" customHeight="1">
      <c r="B273" s="149"/>
      <c r="C273" s="150" t="s">
        <v>407</v>
      </c>
      <c r="D273" s="150" t="s">
        <v>128</v>
      </c>
      <c r="E273" s="151" t="s">
        <v>408</v>
      </c>
      <c r="F273" s="152" t="s">
        <v>409</v>
      </c>
      <c r="G273" s="153" t="s">
        <v>146</v>
      </c>
      <c r="H273" s="154">
        <v>6</v>
      </c>
      <c r="I273" s="155"/>
      <c r="J273" s="155">
        <f>ROUND(I273*H273,2)</f>
        <v>0</v>
      </c>
      <c r="K273" s="152" t="s">
        <v>132</v>
      </c>
      <c r="L273" s="37"/>
      <c r="M273" s="156" t="s">
        <v>5</v>
      </c>
      <c r="N273" s="157" t="s">
        <v>44</v>
      </c>
      <c r="O273" s="158">
        <v>0.39600000000000002</v>
      </c>
      <c r="P273" s="158">
        <f>O273*H273</f>
        <v>2.3760000000000003</v>
      </c>
      <c r="Q273" s="158">
        <v>0</v>
      </c>
      <c r="R273" s="158">
        <f>Q273*H273</f>
        <v>0</v>
      </c>
      <c r="S273" s="158">
        <v>0</v>
      </c>
      <c r="T273" s="159">
        <f>S273*H273</f>
        <v>0</v>
      </c>
      <c r="AR273" s="23" t="s">
        <v>133</v>
      </c>
      <c r="AT273" s="23" t="s">
        <v>128</v>
      </c>
      <c r="AU273" s="23" t="s">
        <v>81</v>
      </c>
      <c r="AY273" s="23" t="s">
        <v>126</v>
      </c>
      <c r="BE273" s="160">
        <f>IF(N273="základní",J273,0)</f>
        <v>0</v>
      </c>
      <c r="BF273" s="160">
        <f>IF(N273="snížená",J273,0)</f>
        <v>0</v>
      </c>
      <c r="BG273" s="160">
        <f>IF(N273="zákl. přenesená",J273,0)</f>
        <v>0</v>
      </c>
      <c r="BH273" s="160">
        <f>IF(N273="sníž. přenesená",J273,0)</f>
        <v>0</v>
      </c>
      <c r="BI273" s="160">
        <f>IF(N273="nulová",J273,0)</f>
        <v>0</v>
      </c>
      <c r="BJ273" s="23" t="s">
        <v>21</v>
      </c>
      <c r="BK273" s="160">
        <f>ROUND(I273*H273,2)</f>
        <v>0</v>
      </c>
      <c r="BL273" s="23" t="s">
        <v>133</v>
      </c>
      <c r="BM273" s="23" t="s">
        <v>410</v>
      </c>
    </row>
    <row r="274" spans="2:65" s="1" customFormat="1" ht="27">
      <c r="B274" s="37"/>
      <c r="D274" s="164" t="s">
        <v>135</v>
      </c>
      <c r="F274" s="192" t="s">
        <v>411</v>
      </c>
      <c r="L274" s="37"/>
      <c r="M274" s="163"/>
      <c r="N274" s="38"/>
      <c r="O274" s="38"/>
      <c r="P274" s="38"/>
      <c r="Q274" s="38"/>
      <c r="R274" s="38"/>
      <c r="S274" s="38"/>
      <c r="T274" s="66"/>
      <c r="AT274" s="23" t="s">
        <v>135</v>
      </c>
      <c r="AU274" s="23" t="s">
        <v>81</v>
      </c>
    </row>
    <row r="275" spans="2:65" s="1" customFormat="1" ht="20.45" customHeight="1">
      <c r="B275" s="149"/>
      <c r="C275" s="193" t="s">
        <v>412</v>
      </c>
      <c r="D275" s="193" t="s">
        <v>341</v>
      </c>
      <c r="E275" s="194" t="s">
        <v>934</v>
      </c>
      <c r="F275" s="195" t="s">
        <v>933</v>
      </c>
      <c r="G275" s="196" t="s">
        <v>146</v>
      </c>
      <c r="H275" s="197">
        <v>6</v>
      </c>
      <c r="I275" s="198"/>
      <c r="J275" s="198">
        <f>ROUND(I275*H275,2)</f>
        <v>0</v>
      </c>
      <c r="K275" s="195" t="s">
        <v>132</v>
      </c>
      <c r="L275" s="199"/>
      <c r="M275" s="200" t="s">
        <v>5</v>
      </c>
      <c r="N275" s="201" t="s">
        <v>44</v>
      </c>
      <c r="O275" s="158">
        <v>0</v>
      </c>
      <c r="P275" s="158">
        <f>O275*H275</f>
        <v>0</v>
      </c>
      <c r="Q275" s="158">
        <v>2.7E-2</v>
      </c>
      <c r="R275" s="158">
        <f>Q275*H275</f>
        <v>0.16200000000000001</v>
      </c>
      <c r="S275" s="158">
        <v>0</v>
      </c>
      <c r="T275" s="159">
        <f>S275*H275</f>
        <v>0</v>
      </c>
      <c r="AR275" s="23" t="s">
        <v>173</v>
      </c>
      <c r="AT275" s="23" t="s">
        <v>341</v>
      </c>
      <c r="AU275" s="23" t="s">
        <v>81</v>
      </c>
      <c r="AY275" s="23" t="s">
        <v>126</v>
      </c>
      <c r="BE275" s="160">
        <f>IF(N275="základní",J275,0)</f>
        <v>0</v>
      </c>
      <c r="BF275" s="160">
        <f>IF(N275="snížená",J275,0)</f>
        <v>0</v>
      </c>
      <c r="BG275" s="160">
        <f>IF(N275="zákl. přenesená",J275,0)</f>
        <v>0</v>
      </c>
      <c r="BH275" s="160">
        <f>IF(N275="sníž. přenesená",J275,0)</f>
        <v>0</v>
      </c>
      <c r="BI275" s="160">
        <f>IF(N275="nulová",J275,0)</f>
        <v>0</v>
      </c>
      <c r="BJ275" s="23" t="s">
        <v>21</v>
      </c>
      <c r="BK275" s="160">
        <f>ROUND(I275*H275,2)</f>
        <v>0</v>
      </c>
      <c r="BL275" s="23" t="s">
        <v>133</v>
      </c>
      <c r="BM275" s="23" t="s">
        <v>413</v>
      </c>
    </row>
    <row r="276" spans="2:65" s="1" customFormat="1">
      <c r="B276" s="37"/>
      <c r="D276" s="164" t="s">
        <v>135</v>
      </c>
      <c r="F276" s="192" t="s">
        <v>933</v>
      </c>
      <c r="L276" s="37"/>
      <c r="M276" s="163"/>
      <c r="N276" s="38"/>
      <c r="O276" s="38"/>
      <c r="P276" s="38"/>
      <c r="Q276" s="38"/>
      <c r="R276" s="38"/>
      <c r="S276" s="38"/>
      <c r="T276" s="66"/>
      <c r="AT276" s="23" t="s">
        <v>135</v>
      </c>
      <c r="AU276" s="23" t="s">
        <v>81</v>
      </c>
    </row>
    <row r="277" spans="2:65" s="1" customFormat="1" ht="28.9" customHeight="1">
      <c r="B277" s="149"/>
      <c r="C277" s="150" t="s">
        <v>414</v>
      </c>
      <c r="D277" s="150" t="s">
        <v>128</v>
      </c>
      <c r="E277" s="151" t="s">
        <v>415</v>
      </c>
      <c r="F277" s="152" t="s">
        <v>416</v>
      </c>
      <c r="G277" s="153" t="s">
        <v>146</v>
      </c>
      <c r="H277" s="154">
        <v>6</v>
      </c>
      <c r="I277" s="155"/>
      <c r="J277" s="155">
        <f>ROUND(I277*H277,2)</f>
        <v>0</v>
      </c>
      <c r="K277" s="152" t="s">
        <v>132</v>
      </c>
      <c r="L277" s="37"/>
      <c r="M277" s="156" t="s">
        <v>5</v>
      </c>
      <c r="N277" s="157" t="s">
        <v>44</v>
      </c>
      <c r="O277" s="158">
        <v>9.5000000000000001E-2</v>
      </c>
      <c r="P277" s="158">
        <f>O277*H277</f>
        <v>0.57000000000000006</v>
      </c>
      <c r="Q277" s="158">
        <v>0</v>
      </c>
      <c r="R277" s="158">
        <f>Q277*H277</f>
        <v>0</v>
      </c>
      <c r="S277" s="158">
        <v>0</v>
      </c>
      <c r="T277" s="159">
        <f>S277*H277</f>
        <v>0</v>
      </c>
      <c r="AR277" s="23" t="s">
        <v>133</v>
      </c>
      <c r="AT277" s="23" t="s">
        <v>128</v>
      </c>
      <c r="AU277" s="23" t="s">
        <v>81</v>
      </c>
      <c r="AY277" s="23" t="s">
        <v>126</v>
      </c>
      <c r="BE277" s="160">
        <f>IF(N277="základní",J277,0)</f>
        <v>0</v>
      </c>
      <c r="BF277" s="160">
        <f>IF(N277="snížená",J277,0)</f>
        <v>0</v>
      </c>
      <c r="BG277" s="160">
        <f>IF(N277="zákl. přenesená",J277,0)</f>
        <v>0</v>
      </c>
      <c r="BH277" s="160">
        <f>IF(N277="sníž. přenesená",J277,0)</f>
        <v>0</v>
      </c>
      <c r="BI277" s="160">
        <f>IF(N277="nulová",J277,0)</f>
        <v>0</v>
      </c>
      <c r="BJ277" s="23" t="s">
        <v>21</v>
      </c>
      <c r="BK277" s="160">
        <f>ROUND(I277*H277,2)</f>
        <v>0</v>
      </c>
      <c r="BL277" s="23" t="s">
        <v>133</v>
      </c>
      <c r="BM277" s="23" t="s">
        <v>417</v>
      </c>
    </row>
    <row r="278" spans="2:65" s="1" customFormat="1" ht="27">
      <c r="B278" s="37"/>
      <c r="D278" s="164" t="s">
        <v>135</v>
      </c>
      <c r="F278" s="192" t="s">
        <v>418</v>
      </c>
      <c r="L278" s="37"/>
      <c r="M278" s="163"/>
      <c r="N278" s="38"/>
      <c r="O278" s="38"/>
      <c r="P278" s="38"/>
      <c r="Q278" s="38"/>
      <c r="R278" s="38"/>
      <c r="S278" s="38"/>
      <c r="T278" s="66"/>
      <c r="AT278" s="23" t="s">
        <v>135</v>
      </c>
      <c r="AU278" s="23" t="s">
        <v>81</v>
      </c>
    </row>
    <row r="279" spans="2:65" s="1" customFormat="1" ht="20.45" customHeight="1">
      <c r="B279" s="149"/>
      <c r="C279" s="193" t="s">
        <v>419</v>
      </c>
      <c r="D279" s="193" t="s">
        <v>341</v>
      </c>
      <c r="E279" s="194" t="s">
        <v>420</v>
      </c>
      <c r="F279" s="195" t="s">
        <v>421</v>
      </c>
      <c r="G279" s="196" t="s">
        <v>146</v>
      </c>
      <c r="H279" s="197">
        <v>6</v>
      </c>
      <c r="I279" s="198"/>
      <c r="J279" s="198">
        <f>ROUND(I279*H279,2)</f>
        <v>0</v>
      </c>
      <c r="K279" s="195" t="s">
        <v>5</v>
      </c>
      <c r="L279" s="199"/>
      <c r="M279" s="200" t="s">
        <v>5</v>
      </c>
      <c r="N279" s="201" t="s">
        <v>44</v>
      </c>
      <c r="O279" s="158">
        <v>0</v>
      </c>
      <c r="P279" s="158">
        <f>O279*H279</f>
        <v>0</v>
      </c>
      <c r="Q279" s="158">
        <v>5.8E-4</v>
      </c>
      <c r="R279" s="158">
        <f>Q279*H279</f>
        <v>3.48E-3</v>
      </c>
      <c r="S279" s="158">
        <v>0</v>
      </c>
      <c r="T279" s="159">
        <f>S279*H279</f>
        <v>0</v>
      </c>
      <c r="AR279" s="23" t="s">
        <v>173</v>
      </c>
      <c r="AT279" s="23" t="s">
        <v>341</v>
      </c>
      <c r="AU279" s="23" t="s">
        <v>81</v>
      </c>
      <c r="AY279" s="23" t="s">
        <v>126</v>
      </c>
      <c r="BE279" s="160">
        <f>IF(N279="základní",J279,0)</f>
        <v>0</v>
      </c>
      <c r="BF279" s="160">
        <f>IF(N279="snížená",J279,0)</f>
        <v>0</v>
      </c>
      <c r="BG279" s="160">
        <f>IF(N279="zákl. přenesená",J279,0)</f>
        <v>0</v>
      </c>
      <c r="BH279" s="160">
        <f>IF(N279="sníž. přenesená",J279,0)</f>
        <v>0</v>
      </c>
      <c r="BI279" s="160">
        <f>IF(N279="nulová",J279,0)</f>
        <v>0</v>
      </c>
      <c r="BJ279" s="23" t="s">
        <v>21</v>
      </c>
      <c r="BK279" s="160">
        <f>ROUND(I279*H279,2)</f>
        <v>0</v>
      </c>
      <c r="BL279" s="23" t="s">
        <v>133</v>
      </c>
      <c r="BM279" s="23" t="s">
        <v>422</v>
      </c>
    </row>
    <row r="280" spans="2:65" s="1" customFormat="1">
      <c r="B280" s="37"/>
      <c r="D280" s="164" t="s">
        <v>135</v>
      </c>
      <c r="F280" s="192" t="s">
        <v>423</v>
      </c>
      <c r="L280" s="37"/>
      <c r="M280" s="163"/>
      <c r="N280" s="38"/>
      <c r="O280" s="38"/>
      <c r="P280" s="38"/>
      <c r="Q280" s="38"/>
      <c r="R280" s="38"/>
      <c r="S280" s="38"/>
      <c r="T280" s="66"/>
      <c r="AT280" s="23" t="s">
        <v>135</v>
      </c>
      <c r="AU280" s="23" t="s">
        <v>81</v>
      </c>
    </row>
    <row r="281" spans="2:65" s="1" customFormat="1" ht="20.45" customHeight="1">
      <c r="B281" s="149"/>
      <c r="C281" s="150" t="s">
        <v>424</v>
      </c>
      <c r="D281" s="150" t="s">
        <v>128</v>
      </c>
      <c r="E281" s="151" t="s">
        <v>425</v>
      </c>
      <c r="F281" s="152" t="s">
        <v>426</v>
      </c>
      <c r="G281" s="153" t="s">
        <v>146</v>
      </c>
      <c r="H281" s="154">
        <v>6</v>
      </c>
      <c r="I281" s="155"/>
      <c r="J281" s="155">
        <f>ROUND(I281*H281,2)</f>
        <v>0</v>
      </c>
      <c r="K281" s="152" t="s">
        <v>132</v>
      </c>
      <c r="L281" s="37"/>
      <c r="M281" s="156" t="s">
        <v>5</v>
      </c>
      <c r="N281" s="157" t="s">
        <v>44</v>
      </c>
      <c r="O281" s="158">
        <v>0.41099999999999998</v>
      </c>
      <c r="P281" s="158">
        <f>O281*H281</f>
        <v>2.4659999999999997</v>
      </c>
      <c r="Q281" s="158">
        <v>5.1999999999999997E-5</v>
      </c>
      <c r="R281" s="158">
        <f>Q281*H281</f>
        <v>3.1199999999999999E-4</v>
      </c>
      <c r="S281" s="158">
        <v>0</v>
      </c>
      <c r="T281" s="159">
        <f>S281*H281</f>
        <v>0</v>
      </c>
      <c r="AR281" s="23" t="s">
        <v>133</v>
      </c>
      <c r="AT281" s="23" t="s">
        <v>128</v>
      </c>
      <c r="AU281" s="23" t="s">
        <v>81</v>
      </c>
      <c r="AY281" s="23" t="s">
        <v>126</v>
      </c>
      <c r="BE281" s="160">
        <f>IF(N281="základní",J281,0)</f>
        <v>0</v>
      </c>
      <c r="BF281" s="160">
        <f>IF(N281="snížená",J281,0)</f>
        <v>0</v>
      </c>
      <c r="BG281" s="160">
        <f>IF(N281="zákl. přenesená",J281,0)</f>
        <v>0</v>
      </c>
      <c r="BH281" s="160">
        <f>IF(N281="sníž. přenesená",J281,0)</f>
        <v>0</v>
      </c>
      <c r="BI281" s="160">
        <f>IF(N281="nulová",J281,0)</f>
        <v>0</v>
      </c>
      <c r="BJ281" s="23" t="s">
        <v>21</v>
      </c>
      <c r="BK281" s="160">
        <f>ROUND(I281*H281,2)</f>
        <v>0</v>
      </c>
      <c r="BL281" s="23" t="s">
        <v>133</v>
      </c>
      <c r="BM281" s="23" t="s">
        <v>427</v>
      </c>
    </row>
    <row r="282" spans="2:65" s="1" customFormat="1">
      <c r="B282" s="37"/>
      <c r="D282" s="164" t="s">
        <v>135</v>
      </c>
      <c r="F282" s="192" t="s">
        <v>428</v>
      </c>
      <c r="L282" s="37"/>
      <c r="M282" s="163"/>
      <c r="N282" s="38"/>
      <c r="O282" s="38"/>
      <c r="P282" s="38"/>
      <c r="Q282" s="38"/>
      <c r="R282" s="38"/>
      <c r="S282" s="38"/>
      <c r="T282" s="66"/>
      <c r="AT282" s="23" t="s">
        <v>135</v>
      </c>
      <c r="AU282" s="23" t="s">
        <v>81</v>
      </c>
    </row>
    <row r="283" spans="2:65" s="1" customFormat="1" ht="20.45" customHeight="1">
      <c r="B283" s="149"/>
      <c r="C283" s="193" t="s">
        <v>429</v>
      </c>
      <c r="D283" s="193" t="s">
        <v>341</v>
      </c>
      <c r="E283" s="194" t="s">
        <v>430</v>
      </c>
      <c r="F283" s="195" t="s">
        <v>431</v>
      </c>
      <c r="G283" s="196" t="s">
        <v>206</v>
      </c>
      <c r="H283" s="197">
        <v>0.48199999999999998</v>
      </c>
      <c r="I283" s="198"/>
      <c r="J283" s="198">
        <f>ROUND(I283*H283,2)</f>
        <v>0</v>
      </c>
      <c r="K283" s="195" t="s">
        <v>132</v>
      </c>
      <c r="L283" s="199"/>
      <c r="M283" s="200" t="s">
        <v>5</v>
      </c>
      <c r="N283" s="201" t="s">
        <v>44</v>
      </c>
      <c r="O283" s="158">
        <v>0</v>
      </c>
      <c r="P283" s="158">
        <f>O283*H283</f>
        <v>0</v>
      </c>
      <c r="Q283" s="158">
        <v>0.65</v>
      </c>
      <c r="R283" s="158">
        <f>Q283*H283</f>
        <v>0.31330000000000002</v>
      </c>
      <c r="S283" s="158">
        <v>0</v>
      </c>
      <c r="T283" s="159">
        <f>S283*H283</f>
        <v>0</v>
      </c>
      <c r="AR283" s="23" t="s">
        <v>173</v>
      </c>
      <c r="AT283" s="23" t="s">
        <v>341</v>
      </c>
      <c r="AU283" s="23" t="s">
        <v>81</v>
      </c>
      <c r="AY283" s="23" t="s">
        <v>126</v>
      </c>
      <c r="BE283" s="160">
        <f>IF(N283="základní",J283,0)</f>
        <v>0</v>
      </c>
      <c r="BF283" s="160">
        <f>IF(N283="snížená",J283,0)</f>
        <v>0</v>
      </c>
      <c r="BG283" s="160">
        <f>IF(N283="zákl. přenesená",J283,0)</f>
        <v>0</v>
      </c>
      <c r="BH283" s="160">
        <f>IF(N283="sníž. přenesená",J283,0)</f>
        <v>0</v>
      </c>
      <c r="BI283" s="160">
        <f>IF(N283="nulová",J283,0)</f>
        <v>0</v>
      </c>
      <c r="BJ283" s="23" t="s">
        <v>21</v>
      </c>
      <c r="BK283" s="160">
        <f>ROUND(I283*H283,2)</f>
        <v>0</v>
      </c>
      <c r="BL283" s="23" t="s">
        <v>133</v>
      </c>
      <c r="BM283" s="23" t="s">
        <v>432</v>
      </c>
    </row>
    <row r="284" spans="2:65" s="1" customFormat="1">
      <c r="B284" s="37"/>
      <c r="D284" s="161" t="s">
        <v>135</v>
      </c>
      <c r="F284" s="162" t="s">
        <v>431</v>
      </c>
      <c r="L284" s="37"/>
      <c r="M284" s="163"/>
      <c r="N284" s="38"/>
      <c r="O284" s="38"/>
      <c r="P284" s="38"/>
      <c r="Q284" s="38"/>
      <c r="R284" s="38"/>
      <c r="S284" s="38"/>
      <c r="T284" s="66"/>
      <c r="AT284" s="23" t="s">
        <v>135</v>
      </c>
      <c r="AU284" s="23" t="s">
        <v>81</v>
      </c>
    </row>
    <row r="285" spans="2:65" s="11" customFormat="1">
      <c r="B285" s="166"/>
      <c r="D285" s="161" t="s">
        <v>149</v>
      </c>
      <c r="E285" s="173" t="s">
        <v>5</v>
      </c>
      <c r="F285" s="182" t="s">
        <v>433</v>
      </c>
      <c r="H285" s="183">
        <v>0.24099999999999999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73" t="s">
        <v>149</v>
      </c>
      <c r="AU285" s="173" t="s">
        <v>81</v>
      </c>
      <c r="AV285" s="11" t="s">
        <v>81</v>
      </c>
      <c r="AW285" s="11" t="s">
        <v>36</v>
      </c>
      <c r="AX285" s="11" t="s">
        <v>21</v>
      </c>
      <c r="AY285" s="173" t="s">
        <v>126</v>
      </c>
    </row>
    <row r="286" spans="2:65" s="11" customFormat="1">
      <c r="B286" s="166"/>
      <c r="D286" s="164" t="s">
        <v>149</v>
      </c>
      <c r="F286" s="168" t="s">
        <v>434</v>
      </c>
      <c r="H286" s="169">
        <v>0.48199999999999998</v>
      </c>
      <c r="L286" s="166"/>
      <c r="M286" s="170"/>
      <c r="N286" s="171"/>
      <c r="O286" s="171"/>
      <c r="P286" s="171"/>
      <c r="Q286" s="171"/>
      <c r="R286" s="171"/>
      <c r="S286" s="171"/>
      <c r="T286" s="172"/>
      <c r="AT286" s="173" t="s">
        <v>149</v>
      </c>
      <c r="AU286" s="173" t="s">
        <v>81</v>
      </c>
      <c r="AV286" s="11" t="s">
        <v>81</v>
      </c>
      <c r="AW286" s="11" t="s">
        <v>6</v>
      </c>
      <c r="AX286" s="11" t="s">
        <v>21</v>
      </c>
      <c r="AY286" s="173" t="s">
        <v>126</v>
      </c>
    </row>
    <row r="287" spans="2:65" s="1" customFormat="1" ht="20.45" customHeight="1">
      <c r="B287" s="149"/>
      <c r="C287" s="150" t="s">
        <v>435</v>
      </c>
      <c r="D287" s="150" t="s">
        <v>128</v>
      </c>
      <c r="E287" s="151" t="s">
        <v>436</v>
      </c>
      <c r="F287" s="152" t="s">
        <v>437</v>
      </c>
      <c r="G287" s="153" t="s">
        <v>131</v>
      </c>
      <c r="H287" s="154">
        <v>3</v>
      </c>
      <c r="I287" s="155"/>
      <c r="J287" s="155">
        <f>ROUND(I287*H287,2)</f>
        <v>0</v>
      </c>
      <c r="K287" s="152" t="s">
        <v>132</v>
      </c>
      <c r="L287" s="37"/>
      <c r="M287" s="156" t="s">
        <v>5</v>
      </c>
      <c r="N287" s="157" t="s">
        <v>44</v>
      </c>
      <c r="O287" s="158">
        <v>0.30499999999999999</v>
      </c>
      <c r="P287" s="158">
        <f>O287*H287</f>
        <v>0.91500000000000004</v>
      </c>
      <c r="Q287" s="158">
        <v>3.0000000000000001E-5</v>
      </c>
      <c r="R287" s="158">
        <f>Q287*H287</f>
        <v>9.0000000000000006E-5</v>
      </c>
      <c r="S287" s="158">
        <v>0</v>
      </c>
      <c r="T287" s="159">
        <f>S287*H287</f>
        <v>0</v>
      </c>
      <c r="AR287" s="23" t="s">
        <v>133</v>
      </c>
      <c r="AT287" s="23" t="s">
        <v>128</v>
      </c>
      <c r="AU287" s="23" t="s">
        <v>81</v>
      </c>
      <c r="AY287" s="23" t="s">
        <v>126</v>
      </c>
      <c r="BE287" s="160">
        <f>IF(N287="základní",J287,0)</f>
        <v>0</v>
      </c>
      <c r="BF287" s="160">
        <f>IF(N287="snížená",J287,0)</f>
        <v>0</v>
      </c>
      <c r="BG287" s="160">
        <f>IF(N287="zákl. přenesená",J287,0)</f>
        <v>0</v>
      </c>
      <c r="BH287" s="160">
        <f>IF(N287="sníž. přenesená",J287,0)</f>
        <v>0</v>
      </c>
      <c r="BI287" s="160">
        <f>IF(N287="nulová",J287,0)</f>
        <v>0</v>
      </c>
      <c r="BJ287" s="23" t="s">
        <v>21</v>
      </c>
      <c r="BK287" s="160">
        <f>ROUND(I287*H287,2)</f>
        <v>0</v>
      </c>
      <c r="BL287" s="23" t="s">
        <v>133</v>
      </c>
      <c r="BM287" s="23" t="s">
        <v>438</v>
      </c>
    </row>
    <row r="288" spans="2:65" s="1" customFormat="1" ht="27">
      <c r="B288" s="37"/>
      <c r="D288" s="161" t="s">
        <v>135</v>
      </c>
      <c r="F288" s="162" t="s">
        <v>439</v>
      </c>
      <c r="L288" s="37"/>
      <c r="M288" s="163"/>
      <c r="N288" s="38"/>
      <c r="O288" s="38"/>
      <c r="P288" s="38"/>
      <c r="Q288" s="38"/>
      <c r="R288" s="38"/>
      <c r="S288" s="38"/>
      <c r="T288" s="66"/>
      <c r="AT288" s="23" t="s">
        <v>135</v>
      </c>
      <c r="AU288" s="23" t="s">
        <v>81</v>
      </c>
    </row>
    <row r="289" spans="2:65" s="11" customFormat="1">
      <c r="B289" s="166"/>
      <c r="D289" s="164" t="s">
        <v>149</v>
      </c>
      <c r="E289" s="167" t="s">
        <v>5</v>
      </c>
      <c r="F289" s="168" t="s">
        <v>440</v>
      </c>
      <c r="H289" s="169">
        <v>3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73" t="s">
        <v>149</v>
      </c>
      <c r="AU289" s="173" t="s">
        <v>81</v>
      </c>
      <c r="AV289" s="11" t="s">
        <v>81</v>
      </c>
      <c r="AW289" s="11" t="s">
        <v>36</v>
      </c>
      <c r="AX289" s="11" t="s">
        <v>21</v>
      </c>
      <c r="AY289" s="173" t="s">
        <v>126</v>
      </c>
    </row>
    <row r="290" spans="2:65" s="1" customFormat="1" ht="20.45" customHeight="1">
      <c r="B290" s="149"/>
      <c r="C290" s="193" t="s">
        <v>441</v>
      </c>
      <c r="D290" s="193" t="s">
        <v>341</v>
      </c>
      <c r="E290" s="194" t="s">
        <v>442</v>
      </c>
      <c r="F290" s="195" t="s">
        <v>443</v>
      </c>
      <c r="G290" s="196" t="s">
        <v>131</v>
      </c>
      <c r="H290" s="197">
        <v>3</v>
      </c>
      <c r="I290" s="198"/>
      <c r="J290" s="198">
        <f>ROUND(I290*H290,2)</f>
        <v>0</v>
      </c>
      <c r="K290" s="195" t="s">
        <v>132</v>
      </c>
      <c r="L290" s="199"/>
      <c r="M290" s="200" t="s">
        <v>5</v>
      </c>
      <c r="N290" s="201" t="s">
        <v>44</v>
      </c>
      <c r="O290" s="158">
        <v>0</v>
      </c>
      <c r="P290" s="158">
        <f>O290*H290</f>
        <v>0</v>
      </c>
      <c r="Q290" s="158">
        <v>4.0000000000000002E-4</v>
      </c>
      <c r="R290" s="158">
        <f>Q290*H290</f>
        <v>1.2000000000000001E-3</v>
      </c>
      <c r="S290" s="158">
        <v>0</v>
      </c>
      <c r="T290" s="159">
        <f>S290*H290</f>
        <v>0</v>
      </c>
      <c r="AR290" s="23" t="s">
        <v>173</v>
      </c>
      <c r="AT290" s="23" t="s">
        <v>341</v>
      </c>
      <c r="AU290" s="23" t="s">
        <v>81</v>
      </c>
      <c r="AY290" s="23" t="s">
        <v>126</v>
      </c>
      <c r="BE290" s="160">
        <f>IF(N290="základní",J290,0)</f>
        <v>0</v>
      </c>
      <c r="BF290" s="160">
        <f>IF(N290="snížená",J290,0)</f>
        <v>0</v>
      </c>
      <c r="BG290" s="160">
        <f>IF(N290="zákl. přenesená",J290,0)</f>
        <v>0</v>
      </c>
      <c r="BH290" s="160">
        <f>IF(N290="sníž. přenesená",J290,0)</f>
        <v>0</v>
      </c>
      <c r="BI290" s="160">
        <f>IF(N290="nulová",J290,0)</f>
        <v>0</v>
      </c>
      <c r="BJ290" s="23" t="s">
        <v>21</v>
      </c>
      <c r="BK290" s="160">
        <f>ROUND(I290*H290,2)</f>
        <v>0</v>
      </c>
      <c r="BL290" s="23" t="s">
        <v>133</v>
      </c>
      <c r="BM290" s="23" t="s">
        <v>444</v>
      </c>
    </row>
    <row r="291" spans="2:65" s="1" customFormat="1">
      <c r="B291" s="37"/>
      <c r="D291" s="164" t="s">
        <v>135</v>
      </c>
      <c r="F291" s="192" t="s">
        <v>443</v>
      </c>
      <c r="L291" s="37"/>
      <c r="M291" s="163"/>
      <c r="N291" s="38"/>
      <c r="O291" s="38"/>
      <c r="P291" s="38"/>
      <c r="Q291" s="38"/>
      <c r="R291" s="38"/>
      <c r="S291" s="38"/>
      <c r="T291" s="66"/>
      <c r="AT291" s="23" t="s">
        <v>135</v>
      </c>
      <c r="AU291" s="23" t="s">
        <v>81</v>
      </c>
    </row>
    <row r="292" spans="2:65" s="1" customFormat="1" ht="20.45" customHeight="1">
      <c r="B292" s="149"/>
      <c r="C292" s="193" t="s">
        <v>445</v>
      </c>
      <c r="D292" s="193" t="s">
        <v>341</v>
      </c>
      <c r="E292" s="194" t="s">
        <v>446</v>
      </c>
      <c r="F292" s="195" t="s">
        <v>447</v>
      </c>
      <c r="G292" s="196" t="s">
        <v>146</v>
      </c>
      <c r="H292" s="197">
        <v>1</v>
      </c>
      <c r="I292" s="198"/>
      <c r="J292" s="198">
        <f>ROUND(I292*H292,2)</f>
        <v>0</v>
      </c>
      <c r="K292" s="195" t="s">
        <v>132</v>
      </c>
      <c r="L292" s="199"/>
      <c r="M292" s="200" t="s">
        <v>5</v>
      </c>
      <c r="N292" s="201" t="s">
        <v>44</v>
      </c>
      <c r="O292" s="158">
        <v>0</v>
      </c>
      <c r="P292" s="158">
        <f>O292*H292</f>
        <v>0</v>
      </c>
      <c r="Q292" s="158">
        <v>0.01</v>
      </c>
      <c r="R292" s="158">
        <f>Q292*H292</f>
        <v>0.01</v>
      </c>
      <c r="S292" s="158">
        <v>0</v>
      </c>
      <c r="T292" s="159">
        <f>S292*H292</f>
        <v>0</v>
      </c>
      <c r="AR292" s="23" t="s">
        <v>173</v>
      </c>
      <c r="AT292" s="23" t="s">
        <v>341</v>
      </c>
      <c r="AU292" s="23" t="s">
        <v>81</v>
      </c>
      <c r="AY292" s="23" t="s">
        <v>126</v>
      </c>
      <c r="BE292" s="160">
        <f>IF(N292="základní",J292,0)</f>
        <v>0</v>
      </c>
      <c r="BF292" s="160">
        <f>IF(N292="snížená",J292,0)</f>
        <v>0</v>
      </c>
      <c r="BG292" s="160">
        <f>IF(N292="zákl. přenesená",J292,0)</f>
        <v>0</v>
      </c>
      <c r="BH292" s="160">
        <f>IF(N292="sníž. přenesená",J292,0)</f>
        <v>0</v>
      </c>
      <c r="BI292" s="160">
        <f>IF(N292="nulová",J292,0)</f>
        <v>0</v>
      </c>
      <c r="BJ292" s="23" t="s">
        <v>21</v>
      </c>
      <c r="BK292" s="160">
        <f>ROUND(I292*H292,2)</f>
        <v>0</v>
      </c>
      <c r="BL292" s="23" t="s">
        <v>133</v>
      </c>
      <c r="BM292" s="23" t="s">
        <v>448</v>
      </c>
    </row>
    <row r="293" spans="2:65" s="1" customFormat="1">
      <c r="B293" s="37"/>
      <c r="D293" s="164" t="s">
        <v>135</v>
      </c>
      <c r="F293" s="192" t="s">
        <v>447</v>
      </c>
      <c r="L293" s="37"/>
      <c r="M293" s="163"/>
      <c r="N293" s="38"/>
      <c r="O293" s="38"/>
      <c r="P293" s="38"/>
      <c r="Q293" s="38"/>
      <c r="R293" s="38"/>
      <c r="S293" s="38"/>
      <c r="T293" s="66"/>
      <c r="AT293" s="23" t="s">
        <v>135</v>
      </c>
      <c r="AU293" s="23" t="s">
        <v>81</v>
      </c>
    </row>
    <row r="294" spans="2:65" s="1" customFormat="1" ht="28.9" customHeight="1">
      <c r="B294" s="149"/>
      <c r="C294" s="150" t="s">
        <v>449</v>
      </c>
      <c r="D294" s="150" t="s">
        <v>128</v>
      </c>
      <c r="E294" s="151" t="s">
        <v>450</v>
      </c>
      <c r="F294" s="152" t="s">
        <v>451</v>
      </c>
      <c r="G294" s="153" t="s">
        <v>452</v>
      </c>
      <c r="H294" s="154">
        <v>1</v>
      </c>
      <c r="I294" s="155"/>
      <c r="J294" s="155">
        <f>ROUND(I294*H294,2)</f>
        <v>0</v>
      </c>
      <c r="K294" s="152" t="s">
        <v>132</v>
      </c>
      <c r="L294" s="37"/>
      <c r="M294" s="156" t="s">
        <v>5</v>
      </c>
      <c r="N294" s="157" t="s">
        <v>44</v>
      </c>
      <c r="O294" s="158">
        <v>0.27</v>
      </c>
      <c r="P294" s="158">
        <f>O294*H294</f>
        <v>0.27</v>
      </c>
      <c r="Q294" s="158">
        <v>0</v>
      </c>
      <c r="R294" s="158">
        <f>Q294*H294</f>
        <v>0</v>
      </c>
      <c r="S294" s="158">
        <v>0</v>
      </c>
      <c r="T294" s="159">
        <f>S294*H294</f>
        <v>0</v>
      </c>
      <c r="AR294" s="23" t="s">
        <v>133</v>
      </c>
      <c r="AT294" s="23" t="s">
        <v>128</v>
      </c>
      <c r="AU294" s="23" t="s">
        <v>81</v>
      </c>
      <c r="AY294" s="23" t="s">
        <v>126</v>
      </c>
      <c r="BE294" s="160">
        <f>IF(N294="základní",J294,0)</f>
        <v>0</v>
      </c>
      <c r="BF294" s="160">
        <f>IF(N294="snížená",J294,0)</f>
        <v>0</v>
      </c>
      <c r="BG294" s="160">
        <f>IF(N294="zákl. přenesená",J294,0)</f>
        <v>0</v>
      </c>
      <c r="BH294" s="160">
        <f>IF(N294="sníž. přenesená",J294,0)</f>
        <v>0</v>
      </c>
      <c r="BI294" s="160">
        <f>IF(N294="nulová",J294,0)</f>
        <v>0</v>
      </c>
      <c r="BJ294" s="23" t="s">
        <v>21</v>
      </c>
      <c r="BK294" s="160">
        <f>ROUND(I294*H294,2)</f>
        <v>0</v>
      </c>
      <c r="BL294" s="23" t="s">
        <v>133</v>
      </c>
      <c r="BM294" s="23" t="s">
        <v>453</v>
      </c>
    </row>
    <row r="295" spans="2:65" s="1" customFormat="1">
      <c r="B295" s="37"/>
      <c r="D295" s="164" t="s">
        <v>135</v>
      </c>
      <c r="F295" s="192" t="s">
        <v>454</v>
      </c>
      <c r="L295" s="37"/>
      <c r="M295" s="163"/>
      <c r="N295" s="38"/>
      <c r="O295" s="38"/>
      <c r="P295" s="38"/>
      <c r="Q295" s="38"/>
      <c r="R295" s="38"/>
      <c r="S295" s="38"/>
      <c r="T295" s="66"/>
      <c r="AT295" s="23" t="s">
        <v>135</v>
      </c>
      <c r="AU295" s="23" t="s">
        <v>81</v>
      </c>
    </row>
    <row r="296" spans="2:65" s="1" customFormat="1" ht="20.45" customHeight="1">
      <c r="B296" s="149"/>
      <c r="C296" s="150" t="s">
        <v>455</v>
      </c>
      <c r="D296" s="150" t="s">
        <v>128</v>
      </c>
      <c r="E296" s="151" t="s">
        <v>456</v>
      </c>
      <c r="F296" s="152" t="s">
        <v>457</v>
      </c>
      <c r="G296" s="153" t="s">
        <v>206</v>
      </c>
      <c r="H296" s="154">
        <v>1</v>
      </c>
      <c r="I296" s="155"/>
      <c r="J296" s="155">
        <f>ROUND(I296*H296,2)</f>
        <v>0</v>
      </c>
      <c r="K296" s="152" t="s">
        <v>132</v>
      </c>
      <c r="L296" s="37"/>
      <c r="M296" s="156" t="s">
        <v>5</v>
      </c>
      <c r="N296" s="157" t="s">
        <v>44</v>
      </c>
      <c r="O296" s="158">
        <v>0.45200000000000001</v>
      </c>
      <c r="P296" s="158">
        <f>O296*H296</f>
        <v>0.45200000000000001</v>
      </c>
      <c r="Q296" s="158">
        <v>0</v>
      </c>
      <c r="R296" s="158">
        <f>Q296*H296</f>
        <v>0</v>
      </c>
      <c r="S296" s="158">
        <v>0</v>
      </c>
      <c r="T296" s="159">
        <f>S296*H296</f>
        <v>0</v>
      </c>
      <c r="AR296" s="23" t="s">
        <v>133</v>
      </c>
      <c r="AT296" s="23" t="s">
        <v>128</v>
      </c>
      <c r="AU296" s="23" t="s">
        <v>81</v>
      </c>
      <c r="AY296" s="23" t="s">
        <v>126</v>
      </c>
      <c r="BE296" s="160">
        <f>IF(N296="základní",J296,0)</f>
        <v>0</v>
      </c>
      <c r="BF296" s="160">
        <f>IF(N296="snížená",J296,0)</f>
        <v>0</v>
      </c>
      <c r="BG296" s="160">
        <f>IF(N296="zákl. přenesená",J296,0)</f>
        <v>0</v>
      </c>
      <c r="BH296" s="160">
        <f>IF(N296="sníž. přenesená",J296,0)</f>
        <v>0</v>
      </c>
      <c r="BI296" s="160">
        <f>IF(N296="nulová",J296,0)</f>
        <v>0</v>
      </c>
      <c r="BJ296" s="23" t="s">
        <v>21</v>
      </c>
      <c r="BK296" s="160">
        <f>ROUND(I296*H296,2)</f>
        <v>0</v>
      </c>
      <c r="BL296" s="23" t="s">
        <v>133</v>
      </c>
      <c r="BM296" s="23" t="s">
        <v>458</v>
      </c>
    </row>
    <row r="297" spans="2:65" s="1" customFormat="1">
      <c r="B297" s="37"/>
      <c r="D297" s="161" t="s">
        <v>135</v>
      </c>
      <c r="F297" s="162" t="s">
        <v>459</v>
      </c>
      <c r="L297" s="37"/>
      <c r="M297" s="163"/>
      <c r="N297" s="38"/>
      <c r="O297" s="38"/>
      <c r="P297" s="38"/>
      <c r="Q297" s="38"/>
      <c r="R297" s="38"/>
      <c r="S297" s="38"/>
      <c r="T297" s="66"/>
      <c r="AT297" s="23" t="s">
        <v>135</v>
      </c>
      <c r="AU297" s="23" t="s">
        <v>81</v>
      </c>
    </row>
    <row r="298" spans="2:65" s="10" customFormat="1" ht="29.85" customHeight="1">
      <c r="B298" s="136"/>
      <c r="D298" s="146" t="s">
        <v>72</v>
      </c>
      <c r="E298" s="147" t="s">
        <v>81</v>
      </c>
      <c r="F298" s="147" t="s">
        <v>460</v>
      </c>
      <c r="J298" s="148">
        <f>BK298</f>
        <v>0</v>
      </c>
      <c r="L298" s="136"/>
      <c r="M298" s="140"/>
      <c r="N298" s="141"/>
      <c r="O298" s="141"/>
      <c r="P298" s="142">
        <f>SUM(P299:P312)</f>
        <v>546.87959999999998</v>
      </c>
      <c r="Q298" s="141"/>
      <c r="R298" s="142">
        <f>SUM(R299:R312)</f>
        <v>1.7543217599999998</v>
      </c>
      <c r="S298" s="141"/>
      <c r="T298" s="143">
        <f>SUM(T299:T312)</f>
        <v>0</v>
      </c>
      <c r="AR298" s="137" t="s">
        <v>21</v>
      </c>
      <c r="AT298" s="144" t="s">
        <v>72</v>
      </c>
      <c r="AU298" s="144" t="s">
        <v>21</v>
      </c>
      <c r="AY298" s="137" t="s">
        <v>126</v>
      </c>
      <c r="BK298" s="145">
        <f>SUM(BK299:BK312)</f>
        <v>0</v>
      </c>
    </row>
    <row r="299" spans="2:65" s="1" customFormat="1" ht="28.9" customHeight="1">
      <c r="B299" s="149"/>
      <c r="C299" s="150" t="s">
        <v>461</v>
      </c>
      <c r="D299" s="150" t="s">
        <v>128</v>
      </c>
      <c r="E299" s="151" t="s">
        <v>462</v>
      </c>
      <c r="F299" s="152" t="s">
        <v>463</v>
      </c>
      <c r="G299" s="153" t="s">
        <v>206</v>
      </c>
      <c r="H299" s="154">
        <v>229.5</v>
      </c>
      <c r="I299" s="155"/>
      <c r="J299" s="155">
        <f>ROUND(I299*H299,2)</f>
        <v>0</v>
      </c>
      <c r="K299" s="152" t="s">
        <v>132</v>
      </c>
      <c r="L299" s="37"/>
      <c r="M299" s="156" t="s">
        <v>5</v>
      </c>
      <c r="N299" s="157" t="s">
        <v>44</v>
      </c>
      <c r="O299" s="158">
        <v>0.92</v>
      </c>
      <c r="P299" s="158">
        <f>O299*H299</f>
        <v>211.14000000000001</v>
      </c>
      <c r="Q299" s="158">
        <v>0</v>
      </c>
      <c r="R299" s="158">
        <f>Q299*H299</f>
        <v>0</v>
      </c>
      <c r="S299" s="158">
        <v>0</v>
      </c>
      <c r="T299" s="159">
        <f>S299*H299</f>
        <v>0</v>
      </c>
      <c r="AR299" s="23" t="s">
        <v>133</v>
      </c>
      <c r="AT299" s="23" t="s">
        <v>128</v>
      </c>
      <c r="AU299" s="23" t="s">
        <v>81</v>
      </c>
      <c r="AY299" s="23" t="s">
        <v>126</v>
      </c>
      <c r="BE299" s="160">
        <f>IF(N299="základní",J299,0)</f>
        <v>0</v>
      </c>
      <c r="BF299" s="160">
        <f>IF(N299="snížená",J299,0)</f>
        <v>0</v>
      </c>
      <c r="BG299" s="160">
        <f>IF(N299="zákl. přenesená",J299,0)</f>
        <v>0</v>
      </c>
      <c r="BH299" s="160">
        <f>IF(N299="sníž. přenesená",J299,0)</f>
        <v>0</v>
      </c>
      <c r="BI299" s="160">
        <f>IF(N299="nulová",J299,0)</f>
        <v>0</v>
      </c>
      <c r="BJ299" s="23" t="s">
        <v>21</v>
      </c>
      <c r="BK299" s="160">
        <f>ROUND(I299*H299,2)</f>
        <v>0</v>
      </c>
      <c r="BL299" s="23" t="s">
        <v>133</v>
      </c>
      <c r="BM299" s="23" t="s">
        <v>464</v>
      </c>
    </row>
    <row r="300" spans="2:65" s="1" customFormat="1" ht="27">
      <c r="B300" s="37"/>
      <c r="D300" s="161" t="s">
        <v>135</v>
      </c>
      <c r="F300" s="162" t="s">
        <v>465</v>
      </c>
      <c r="L300" s="37"/>
      <c r="M300" s="163"/>
      <c r="N300" s="38"/>
      <c r="O300" s="38"/>
      <c r="P300" s="38"/>
      <c r="Q300" s="38"/>
      <c r="R300" s="38"/>
      <c r="S300" s="38"/>
      <c r="T300" s="66"/>
      <c r="AT300" s="23" t="s">
        <v>135</v>
      </c>
      <c r="AU300" s="23" t="s">
        <v>81</v>
      </c>
    </row>
    <row r="301" spans="2:65" s="11" customFormat="1">
      <c r="B301" s="166"/>
      <c r="D301" s="164" t="s">
        <v>149</v>
      </c>
      <c r="E301" s="167" t="s">
        <v>5</v>
      </c>
      <c r="F301" s="168" t="s">
        <v>466</v>
      </c>
      <c r="H301" s="169">
        <v>229.5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73" t="s">
        <v>149</v>
      </c>
      <c r="AU301" s="173" t="s">
        <v>81</v>
      </c>
      <c r="AV301" s="11" t="s">
        <v>81</v>
      </c>
      <c r="AW301" s="11" t="s">
        <v>36</v>
      </c>
      <c r="AX301" s="11" t="s">
        <v>21</v>
      </c>
      <c r="AY301" s="173" t="s">
        <v>126</v>
      </c>
    </row>
    <row r="302" spans="2:65" s="1" customFormat="1" ht="20.45" customHeight="1">
      <c r="B302" s="149"/>
      <c r="C302" s="150" t="s">
        <v>467</v>
      </c>
      <c r="D302" s="150" t="s">
        <v>128</v>
      </c>
      <c r="E302" s="151" t="s">
        <v>468</v>
      </c>
      <c r="F302" s="152" t="s">
        <v>469</v>
      </c>
      <c r="G302" s="153" t="s">
        <v>206</v>
      </c>
      <c r="H302" s="154">
        <v>91.8</v>
      </c>
      <c r="I302" s="155"/>
      <c r="J302" s="155">
        <f>ROUND(I302*H302,2)</f>
        <v>0</v>
      </c>
      <c r="K302" s="152" t="s">
        <v>132</v>
      </c>
      <c r="L302" s="37"/>
      <c r="M302" s="156" t="s">
        <v>5</v>
      </c>
      <c r="N302" s="157" t="s">
        <v>44</v>
      </c>
      <c r="O302" s="158">
        <v>1.5840000000000001</v>
      </c>
      <c r="P302" s="158">
        <f>O302*H302</f>
        <v>145.41120000000001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AR302" s="23" t="s">
        <v>133</v>
      </c>
      <c r="AT302" s="23" t="s">
        <v>128</v>
      </c>
      <c r="AU302" s="23" t="s">
        <v>81</v>
      </c>
      <c r="AY302" s="23" t="s">
        <v>126</v>
      </c>
      <c r="BE302" s="160">
        <f>IF(N302="základní",J302,0)</f>
        <v>0</v>
      </c>
      <c r="BF302" s="160">
        <f>IF(N302="snížená",J302,0)</f>
        <v>0</v>
      </c>
      <c r="BG302" s="160">
        <f>IF(N302="zákl. přenesená",J302,0)</f>
        <v>0</v>
      </c>
      <c r="BH302" s="160">
        <f>IF(N302="sníž. přenesená",J302,0)</f>
        <v>0</v>
      </c>
      <c r="BI302" s="160">
        <f>IF(N302="nulová",J302,0)</f>
        <v>0</v>
      </c>
      <c r="BJ302" s="23" t="s">
        <v>21</v>
      </c>
      <c r="BK302" s="160">
        <f>ROUND(I302*H302,2)</f>
        <v>0</v>
      </c>
      <c r="BL302" s="23" t="s">
        <v>133</v>
      </c>
      <c r="BM302" s="23" t="s">
        <v>470</v>
      </c>
    </row>
    <row r="303" spans="2:65" s="1" customFormat="1">
      <c r="B303" s="37"/>
      <c r="D303" s="161" t="s">
        <v>135</v>
      </c>
      <c r="F303" s="162" t="s">
        <v>471</v>
      </c>
      <c r="L303" s="37"/>
      <c r="M303" s="163"/>
      <c r="N303" s="38"/>
      <c r="O303" s="38"/>
      <c r="P303" s="38"/>
      <c r="Q303" s="38"/>
      <c r="R303" s="38"/>
      <c r="S303" s="38"/>
      <c r="T303" s="66"/>
      <c r="AT303" s="23" t="s">
        <v>135</v>
      </c>
      <c r="AU303" s="23" t="s">
        <v>81</v>
      </c>
    </row>
    <row r="304" spans="2:65" s="11" customFormat="1">
      <c r="B304" s="166"/>
      <c r="D304" s="164" t="s">
        <v>149</v>
      </c>
      <c r="E304" s="167" t="s">
        <v>5</v>
      </c>
      <c r="F304" s="168" t="s">
        <v>472</v>
      </c>
      <c r="H304" s="169">
        <v>91.8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73" t="s">
        <v>149</v>
      </c>
      <c r="AU304" s="173" t="s">
        <v>81</v>
      </c>
      <c r="AV304" s="11" t="s">
        <v>81</v>
      </c>
      <c r="AW304" s="11" t="s">
        <v>36</v>
      </c>
      <c r="AX304" s="11" t="s">
        <v>21</v>
      </c>
      <c r="AY304" s="173" t="s">
        <v>126</v>
      </c>
    </row>
    <row r="305" spans="2:65" s="1" customFormat="1" ht="20.45" customHeight="1">
      <c r="B305" s="149"/>
      <c r="C305" s="150" t="s">
        <v>473</v>
      </c>
      <c r="D305" s="150" t="s">
        <v>128</v>
      </c>
      <c r="E305" s="151" t="s">
        <v>474</v>
      </c>
      <c r="F305" s="152" t="s">
        <v>475</v>
      </c>
      <c r="G305" s="153" t="s">
        <v>476</v>
      </c>
      <c r="H305" s="154">
        <v>1530</v>
      </c>
      <c r="I305" s="155"/>
      <c r="J305" s="155">
        <f>ROUND(I305*H305,2)</f>
        <v>0</v>
      </c>
      <c r="K305" s="152" t="s">
        <v>132</v>
      </c>
      <c r="L305" s="37"/>
      <c r="M305" s="156" t="s">
        <v>5</v>
      </c>
      <c r="N305" s="157" t="s">
        <v>44</v>
      </c>
      <c r="O305" s="158">
        <v>4.4999999999999998E-2</v>
      </c>
      <c r="P305" s="158">
        <f>O305*H305</f>
        <v>68.849999999999994</v>
      </c>
      <c r="Q305" s="158">
        <v>4.8959999999999997E-4</v>
      </c>
      <c r="R305" s="158">
        <f>Q305*H305</f>
        <v>0.74908799999999998</v>
      </c>
      <c r="S305" s="158">
        <v>0</v>
      </c>
      <c r="T305" s="159">
        <f>S305*H305</f>
        <v>0</v>
      </c>
      <c r="AR305" s="23" t="s">
        <v>133</v>
      </c>
      <c r="AT305" s="23" t="s">
        <v>128</v>
      </c>
      <c r="AU305" s="23" t="s">
        <v>81</v>
      </c>
      <c r="AY305" s="23" t="s">
        <v>126</v>
      </c>
      <c r="BE305" s="160">
        <f>IF(N305="základní",J305,0)</f>
        <v>0</v>
      </c>
      <c r="BF305" s="160">
        <f>IF(N305="snížená",J305,0)</f>
        <v>0</v>
      </c>
      <c r="BG305" s="160">
        <f>IF(N305="zákl. přenesená",J305,0)</f>
        <v>0</v>
      </c>
      <c r="BH305" s="160">
        <f>IF(N305="sníž. přenesená",J305,0)</f>
        <v>0</v>
      </c>
      <c r="BI305" s="160">
        <f>IF(N305="nulová",J305,0)</f>
        <v>0</v>
      </c>
      <c r="BJ305" s="23" t="s">
        <v>21</v>
      </c>
      <c r="BK305" s="160">
        <f>ROUND(I305*H305,2)</f>
        <v>0</v>
      </c>
      <c r="BL305" s="23" t="s">
        <v>133</v>
      </c>
      <c r="BM305" s="23" t="s">
        <v>477</v>
      </c>
    </row>
    <row r="306" spans="2:65" s="1" customFormat="1">
      <c r="B306" s="37"/>
      <c r="D306" s="164" t="s">
        <v>135</v>
      </c>
      <c r="F306" s="192" t="s">
        <v>478</v>
      </c>
      <c r="L306" s="37"/>
      <c r="M306" s="163"/>
      <c r="N306" s="38"/>
      <c r="O306" s="38"/>
      <c r="P306" s="38"/>
      <c r="Q306" s="38"/>
      <c r="R306" s="38"/>
      <c r="S306" s="38"/>
      <c r="T306" s="66"/>
      <c r="AT306" s="23" t="s">
        <v>135</v>
      </c>
      <c r="AU306" s="23" t="s">
        <v>81</v>
      </c>
    </row>
    <row r="307" spans="2:65" s="1" customFormat="1" ht="20.45" customHeight="1">
      <c r="B307" s="149"/>
      <c r="C307" s="150" t="s">
        <v>479</v>
      </c>
      <c r="D307" s="150" t="s">
        <v>128</v>
      </c>
      <c r="E307" s="151" t="s">
        <v>480</v>
      </c>
      <c r="F307" s="152" t="s">
        <v>481</v>
      </c>
      <c r="G307" s="153" t="s">
        <v>131</v>
      </c>
      <c r="H307" s="154">
        <v>2024.64</v>
      </c>
      <c r="I307" s="155"/>
      <c r="J307" s="155">
        <f>ROUND(I307*H307,2)</f>
        <v>0</v>
      </c>
      <c r="K307" s="152" t="s">
        <v>132</v>
      </c>
      <c r="L307" s="37"/>
      <c r="M307" s="156" t="s">
        <v>5</v>
      </c>
      <c r="N307" s="157" t="s">
        <v>44</v>
      </c>
      <c r="O307" s="158">
        <v>0.06</v>
      </c>
      <c r="P307" s="158">
        <f>O307*H307</f>
        <v>121.47840000000001</v>
      </c>
      <c r="Q307" s="158">
        <v>1.3999999999999999E-4</v>
      </c>
      <c r="R307" s="158">
        <f>Q307*H307</f>
        <v>0.28344959999999997</v>
      </c>
      <c r="S307" s="158">
        <v>0</v>
      </c>
      <c r="T307" s="159">
        <f>S307*H307</f>
        <v>0</v>
      </c>
      <c r="AR307" s="23" t="s">
        <v>133</v>
      </c>
      <c r="AT307" s="23" t="s">
        <v>128</v>
      </c>
      <c r="AU307" s="23" t="s">
        <v>81</v>
      </c>
      <c r="AY307" s="23" t="s">
        <v>126</v>
      </c>
      <c r="BE307" s="160">
        <f>IF(N307="základní",J307,0)</f>
        <v>0</v>
      </c>
      <c r="BF307" s="160">
        <f>IF(N307="snížená",J307,0)</f>
        <v>0</v>
      </c>
      <c r="BG307" s="160">
        <f>IF(N307="zákl. přenesená",J307,0)</f>
        <v>0</v>
      </c>
      <c r="BH307" s="160">
        <f>IF(N307="sníž. přenesená",J307,0)</f>
        <v>0</v>
      </c>
      <c r="BI307" s="160">
        <f>IF(N307="nulová",J307,0)</f>
        <v>0</v>
      </c>
      <c r="BJ307" s="23" t="s">
        <v>21</v>
      </c>
      <c r="BK307" s="160">
        <f>ROUND(I307*H307,2)</f>
        <v>0</v>
      </c>
      <c r="BL307" s="23" t="s">
        <v>133</v>
      </c>
      <c r="BM307" s="23" t="s">
        <v>482</v>
      </c>
    </row>
    <row r="308" spans="2:65" s="1" customFormat="1" ht="27">
      <c r="B308" s="37"/>
      <c r="D308" s="161" t="s">
        <v>135</v>
      </c>
      <c r="F308" s="162" t="s">
        <v>483</v>
      </c>
      <c r="L308" s="37"/>
      <c r="M308" s="163"/>
      <c r="N308" s="38"/>
      <c r="O308" s="38"/>
      <c r="P308" s="38"/>
      <c r="Q308" s="38"/>
      <c r="R308" s="38"/>
      <c r="S308" s="38"/>
      <c r="T308" s="66"/>
      <c r="AT308" s="23" t="s">
        <v>135</v>
      </c>
      <c r="AU308" s="23" t="s">
        <v>81</v>
      </c>
    </row>
    <row r="309" spans="2:65" s="1" customFormat="1" ht="27">
      <c r="B309" s="37"/>
      <c r="D309" s="164" t="s">
        <v>137</v>
      </c>
      <c r="F309" s="165" t="s">
        <v>138</v>
      </c>
      <c r="L309" s="37"/>
      <c r="M309" s="163"/>
      <c r="N309" s="38"/>
      <c r="O309" s="38"/>
      <c r="P309" s="38"/>
      <c r="Q309" s="38"/>
      <c r="R309" s="38"/>
      <c r="S309" s="38"/>
      <c r="T309" s="66"/>
      <c r="AT309" s="23" t="s">
        <v>137</v>
      </c>
      <c r="AU309" s="23" t="s">
        <v>81</v>
      </c>
    </row>
    <row r="310" spans="2:65" s="1" customFormat="1" ht="20.45" customHeight="1">
      <c r="B310" s="149"/>
      <c r="C310" s="193" t="s">
        <v>484</v>
      </c>
      <c r="D310" s="193" t="s">
        <v>341</v>
      </c>
      <c r="E310" s="194" t="s">
        <v>485</v>
      </c>
      <c r="F310" s="195" t="s">
        <v>486</v>
      </c>
      <c r="G310" s="196" t="s">
        <v>131</v>
      </c>
      <c r="H310" s="197">
        <v>2328.3359999999998</v>
      </c>
      <c r="I310" s="198"/>
      <c r="J310" s="198">
        <f>ROUND(I310*H310,2)</f>
        <v>0</v>
      </c>
      <c r="K310" s="195" t="s">
        <v>132</v>
      </c>
      <c r="L310" s="199"/>
      <c r="M310" s="200" t="s">
        <v>5</v>
      </c>
      <c r="N310" s="201" t="s">
        <v>44</v>
      </c>
      <c r="O310" s="158">
        <v>0</v>
      </c>
      <c r="P310" s="158">
        <f>O310*H310</f>
        <v>0</v>
      </c>
      <c r="Q310" s="158">
        <v>3.1E-4</v>
      </c>
      <c r="R310" s="158">
        <f>Q310*H310</f>
        <v>0.7217841599999999</v>
      </c>
      <c r="S310" s="158">
        <v>0</v>
      </c>
      <c r="T310" s="159">
        <f>S310*H310</f>
        <v>0</v>
      </c>
      <c r="AR310" s="23" t="s">
        <v>173</v>
      </c>
      <c r="AT310" s="23" t="s">
        <v>341</v>
      </c>
      <c r="AU310" s="23" t="s">
        <v>81</v>
      </c>
      <c r="AY310" s="23" t="s">
        <v>126</v>
      </c>
      <c r="BE310" s="160">
        <f>IF(N310="základní",J310,0)</f>
        <v>0</v>
      </c>
      <c r="BF310" s="160">
        <f>IF(N310="snížená",J310,0)</f>
        <v>0</v>
      </c>
      <c r="BG310" s="160">
        <f>IF(N310="zákl. přenesená",J310,0)</f>
        <v>0</v>
      </c>
      <c r="BH310" s="160">
        <f>IF(N310="sníž. přenesená",J310,0)</f>
        <v>0</v>
      </c>
      <c r="BI310" s="160">
        <f>IF(N310="nulová",J310,0)</f>
        <v>0</v>
      </c>
      <c r="BJ310" s="23" t="s">
        <v>21</v>
      </c>
      <c r="BK310" s="160">
        <f>ROUND(I310*H310,2)</f>
        <v>0</v>
      </c>
      <c r="BL310" s="23" t="s">
        <v>133</v>
      </c>
      <c r="BM310" s="23" t="s">
        <v>487</v>
      </c>
    </row>
    <row r="311" spans="2:65" s="1" customFormat="1">
      <c r="B311" s="37"/>
      <c r="D311" s="161" t="s">
        <v>135</v>
      </c>
      <c r="F311" s="162" t="s">
        <v>488</v>
      </c>
      <c r="L311" s="37"/>
      <c r="M311" s="163"/>
      <c r="N311" s="38"/>
      <c r="O311" s="38"/>
      <c r="P311" s="38"/>
      <c r="Q311" s="38"/>
      <c r="R311" s="38"/>
      <c r="S311" s="38"/>
      <c r="T311" s="66"/>
      <c r="AT311" s="23" t="s">
        <v>135</v>
      </c>
      <c r="AU311" s="23" t="s">
        <v>81</v>
      </c>
    </row>
    <row r="312" spans="2:65" s="11" customFormat="1">
      <c r="B312" s="166"/>
      <c r="D312" s="161" t="s">
        <v>149</v>
      </c>
      <c r="F312" s="182" t="s">
        <v>489</v>
      </c>
      <c r="H312" s="183">
        <v>2328.3359999999998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73" t="s">
        <v>149</v>
      </c>
      <c r="AU312" s="173" t="s">
        <v>81</v>
      </c>
      <c r="AV312" s="11" t="s">
        <v>81</v>
      </c>
      <c r="AW312" s="11" t="s">
        <v>6</v>
      </c>
      <c r="AX312" s="11" t="s">
        <v>21</v>
      </c>
      <c r="AY312" s="173" t="s">
        <v>126</v>
      </c>
    </row>
    <row r="313" spans="2:65" s="10" customFormat="1" ht="29.85" customHeight="1">
      <c r="B313" s="136"/>
      <c r="D313" s="146" t="s">
        <v>72</v>
      </c>
      <c r="E313" s="147" t="s">
        <v>143</v>
      </c>
      <c r="F313" s="147" t="s">
        <v>490</v>
      </c>
      <c r="J313" s="148">
        <f>BK313</f>
        <v>0</v>
      </c>
      <c r="L313" s="136"/>
      <c r="M313" s="140"/>
      <c r="N313" s="141"/>
      <c r="O313" s="141"/>
      <c r="P313" s="142">
        <f>SUM(P314:P318)</f>
        <v>10.1325</v>
      </c>
      <c r="Q313" s="141"/>
      <c r="R313" s="142">
        <f>SUM(R314:R318)</f>
        <v>5.5633350000000004</v>
      </c>
      <c r="S313" s="141"/>
      <c r="T313" s="143">
        <f>SUM(T314:T318)</f>
        <v>0</v>
      </c>
      <c r="AR313" s="137" t="s">
        <v>21</v>
      </c>
      <c r="AT313" s="144" t="s">
        <v>72</v>
      </c>
      <c r="AU313" s="144" t="s">
        <v>21</v>
      </c>
      <c r="AY313" s="137" t="s">
        <v>126</v>
      </c>
      <c r="BK313" s="145">
        <f>SUM(BK314:BK318)</f>
        <v>0</v>
      </c>
    </row>
    <row r="314" spans="2:65" s="1" customFormat="1" ht="28.9" customHeight="1">
      <c r="B314" s="149"/>
      <c r="C314" s="150" t="s">
        <v>491</v>
      </c>
      <c r="D314" s="150" t="s">
        <v>128</v>
      </c>
      <c r="E314" s="151" t="s">
        <v>492</v>
      </c>
      <c r="F314" s="152" t="s">
        <v>493</v>
      </c>
      <c r="G314" s="153" t="s">
        <v>476</v>
      </c>
      <c r="H314" s="154">
        <v>10.5</v>
      </c>
      <c r="I314" s="155"/>
      <c r="J314" s="155">
        <f>ROUND(I314*H314,2)</f>
        <v>0</v>
      </c>
      <c r="K314" s="152" t="s">
        <v>132</v>
      </c>
      <c r="L314" s="37"/>
      <c r="M314" s="156" t="s">
        <v>5</v>
      </c>
      <c r="N314" s="157" t="s">
        <v>44</v>
      </c>
      <c r="O314" s="158">
        <v>0.96499999999999997</v>
      </c>
      <c r="P314" s="158">
        <f>O314*H314</f>
        <v>10.1325</v>
      </c>
      <c r="Q314" s="158">
        <v>0.24127000000000001</v>
      </c>
      <c r="R314" s="158">
        <f>Q314*H314</f>
        <v>2.5333350000000001</v>
      </c>
      <c r="S314" s="158">
        <v>0</v>
      </c>
      <c r="T314" s="159">
        <f>S314*H314</f>
        <v>0</v>
      </c>
      <c r="AR314" s="23" t="s">
        <v>133</v>
      </c>
      <c r="AT314" s="23" t="s">
        <v>128</v>
      </c>
      <c r="AU314" s="23" t="s">
        <v>81</v>
      </c>
      <c r="AY314" s="23" t="s">
        <v>126</v>
      </c>
      <c r="BE314" s="160">
        <f>IF(N314="základní",J314,0)</f>
        <v>0</v>
      </c>
      <c r="BF314" s="160">
        <f>IF(N314="snížená",J314,0)</f>
        <v>0</v>
      </c>
      <c r="BG314" s="160">
        <f>IF(N314="zákl. přenesená",J314,0)</f>
        <v>0</v>
      </c>
      <c r="BH314" s="160">
        <f>IF(N314="sníž. přenesená",J314,0)</f>
        <v>0</v>
      </c>
      <c r="BI314" s="160">
        <f>IF(N314="nulová",J314,0)</f>
        <v>0</v>
      </c>
      <c r="BJ314" s="23" t="s">
        <v>21</v>
      </c>
      <c r="BK314" s="160">
        <f>ROUND(I314*H314,2)</f>
        <v>0</v>
      </c>
      <c r="BL314" s="23" t="s">
        <v>133</v>
      </c>
      <c r="BM314" s="23" t="s">
        <v>494</v>
      </c>
    </row>
    <row r="315" spans="2:65" s="1" customFormat="1" ht="27">
      <c r="B315" s="37"/>
      <c r="D315" s="164" t="s">
        <v>135</v>
      </c>
      <c r="F315" s="192" t="s">
        <v>495</v>
      </c>
      <c r="L315" s="37"/>
      <c r="M315" s="163"/>
      <c r="N315" s="38"/>
      <c r="O315" s="38"/>
      <c r="P315" s="38"/>
      <c r="Q315" s="38"/>
      <c r="R315" s="38"/>
      <c r="S315" s="38"/>
      <c r="T315" s="66"/>
      <c r="AT315" s="23" t="s">
        <v>135</v>
      </c>
      <c r="AU315" s="23" t="s">
        <v>81</v>
      </c>
    </row>
    <row r="316" spans="2:65" s="1" customFormat="1" ht="20.45" customHeight="1">
      <c r="B316" s="149"/>
      <c r="C316" s="193" t="s">
        <v>496</v>
      </c>
      <c r="D316" s="193" t="s">
        <v>341</v>
      </c>
      <c r="E316" s="194" t="s">
        <v>497</v>
      </c>
      <c r="F316" s="195" t="s">
        <v>498</v>
      </c>
      <c r="G316" s="196" t="s">
        <v>146</v>
      </c>
      <c r="H316" s="197">
        <v>60</v>
      </c>
      <c r="I316" s="198"/>
      <c r="J316" s="198">
        <f>ROUND(I316*H316,2)</f>
        <v>0</v>
      </c>
      <c r="K316" s="195" t="s">
        <v>132</v>
      </c>
      <c r="L316" s="199"/>
      <c r="M316" s="200" t="s">
        <v>5</v>
      </c>
      <c r="N316" s="201" t="s">
        <v>44</v>
      </c>
      <c r="O316" s="158">
        <v>0</v>
      </c>
      <c r="P316" s="158">
        <f>O316*H316</f>
        <v>0</v>
      </c>
      <c r="Q316" s="158">
        <v>5.0500000000000003E-2</v>
      </c>
      <c r="R316" s="158">
        <f>Q316*H316</f>
        <v>3.0300000000000002</v>
      </c>
      <c r="S316" s="158">
        <v>0</v>
      </c>
      <c r="T316" s="159">
        <f>S316*H316</f>
        <v>0</v>
      </c>
      <c r="AR316" s="23" t="s">
        <v>173</v>
      </c>
      <c r="AT316" s="23" t="s">
        <v>341</v>
      </c>
      <c r="AU316" s="23" t="s">
        <v>81</v>
      </c>
      <c r="AY316" s="23" t="s">
        <v>126</v>
      </c>
      <c r="BE316" s="160">
        <f>IF(N316="základní",J316,0)</f>
        <v>0</v>
      </c>
      <c r="BF316" s="160">
        <f>IF(N316="snížená",J316,0)</f>
        <v>0</v>
      </c>
      <c r="BG316" s="160">
        <f>IF(N316="zákl. přenesená",J316,0)</f>
        <v>0</v>
      </c>
      <c r="BH316" s="160">
        <f>IF(N316="sníž. přenesená",J316,0)</f>
        <v>0</v>
      </c>
      <c r="BI316" s="160">
        <f>IF(N316="nulová",J316,0)</f>
        <v>0</v>
      </c>
      <c r="BJ316" s="23" t="s">
        <v>21</v>
      </c>
      <c r="BK316" s="160">
        <f>ROUND(I316*H316,2)</f>
        <v>0</v>
      </c>
      <c r="BL316" s="23" t="s">
        <v>133</v>
      </c>
      <c r="BM316" s="23" t="s">
        <v>499</v>
      </c>
    </row>
    <row r="317" spans="2:65" s="1" customFormat="1">
      <c r="B317" s="37"/>
      <c r="D317" s="161" t="s">
        <v>135</v>
      </c>
      <c r="F317" s="162" t="s">
        <v>500</v>
      </c>
      <c r="L317" s="37"/>
      <c r="M317" s="163"/>
      <c r="N317" s="38"/>
      <c r="O317" s="38"/>
      <c r="P317" s="38"/>
      <c r="Q317" s="38"/>
      <c r="R317" s="38"/>
      <c r="S317" s="38"/>
      <c r="T317" s="66"/>
      <c r="AT317" s="23" t="s">
        <v>135</v>
      </c>
      <c r="AU317" s="23" t="s">
        <v>81</v>
      </c>
    </row>
    <row r="318" spans="2:65" s="11" customFormat="1">
      <c r="B318" s="166"/>
      <c r="D318" s="161" t="s">
        <v>149</v>
      </c>
      <c r="E318" s="173" t="s">
        <v>5</v>
      </c>
      <c r="F318" s="182" t="s">
        <v>928</v>
      </c>
      <c r="H318" s="183">
        <v>60</v>
      </c>
      <c r="L318" s="166"/>
      <c r="M318" s="170"/>
      <c r="N318" s="171"/>
      <c r="O318" s="171"/>
      <c r="P318" s="171"/>
      <c r="Q318" s="171"/>
      <c r="R318" s="171"/>
      <c r="S318" s="171"/>
      <c r="T318" s="172"/>
      <c r="AT318" s="173" t="s">
        <v>149</v>
      </c>
      <c r="AU318" s="173" t="s">
        <v>81</v>
      </c>
      <c r="AV318" s="11" t="s">
        <v>81</v>
      </c>
      <c r="AW318" s="11" t="s">
        <v>36</v>
      </c>
      <c r="AX318" s="11" t="s">
        <v>73</v>
      </c>
      <c r="AY318" s="173" t="s">
        <v>126</v>
      </c>
    </row>
    <row r="319" spans="2:65" s="10" customFormat="1" ht="29.85" customHeight="1">
      <c r="B319" s="136"/>
      <c r="D319" s="146" t="s">
        <v>72</v>
      </c>
      <c r="E319" s="147" t="s">
        <v>133</v>
      </c>
      <c r="F319" s="147" t="s">
        <v>501</v>
      </c>
      <c r="J319" s="148">
        <f>BK319</f>
        <v>0</v>
      </c>
      <c r="L319" s="136"/>
      <c r="M319" s="140"/>
      <c r="N319" s="141"/>
      <c r="O319" s="141"/>
      <c r="P319" s="142">
        <f>SUM(P320:P325)</f>
        <v>21.276479999999999</v>
      </c>
      <c r="Q319" s="141"/>
      <c r="R319" s="142">
        <f>SUM(R320:R325)</f>
        <v>13.492083839999999</v>
      </c>
      <c r="S319" s="141"/>
      <c r="T319" s="143">
        <f>SUM(T320:T325)</f>
        <v>0</v>
      </c>
      <c r="AR319" s="137" t="s">
        <v>21</v>
      </c>
      <c r="AT319" s="144" t="s">
        <v>72</v>
      </c>
      <c r="AU319" s="144" t="s">
        <v>21</v>
      </c>
      <c r="AY319" s="137" t="s">
        <v>126</v>
      </c>
      <c r="BK319" s="145">
        <f>SUM(BK320:BK325)</f>
        <v>0</v>
      </c>
    </row>
    <row r="320" spans="2:65" s="1" customFormat="1" ht="20.45" customHeight="1">
      <c r="B320" s="149"/>
      <c r="C320" s="150" t="s">
        <v>502</v>
      </c>
      <c r="D320" s="150" t="s">
        <v>128</v>
      </c>
      <c r="E320" s="151" t="s">
        <v>503</v>
      </c>
      <c r="F320" s="152" t="s">
        <v>504</v>
      </c>
      <c r="G320" s="153" t="s">
        <v>206</v>
      </c>
      <c r="H320" s="154">
        <v>3.2639999999999998</v>
      </c>
      <c r="I320" s="155"/>
      <c r="J320" s="155">
        <f>ROUND(I320*H320,2)</f>
        <v>0</v>
      </c>
      <c r="K320" s="152" t="s">
        <v>132</v>
      </c>
      <c r="L320" s="37"/>
      <c r="M320" s="156" t="s">
        <v>5</v>
      </c>
      <c r="N320" s="157" t="s">
        <v>44</v>
      </c>
      <c r="O320" s="158">
        <v>4.87</v>
      </c>
      <c r="P320" s="158">
        <f>O320*H320</f>
        <v>15.895679999999999</v>
      </c>
      <c r="Q320" s="158">
        <v>2.83331</v>
      </c>
      <c r="R320" s="158">
        <f>Q320*H320</f>
        <v>9.2479238399999986</v>
      </c>
      <c r="S320" s="158">
        <v>0</v>
      </c>
      <c r="T320" s="159">
        <f>S320*H320</f>
        <v>0</v>
      </c>
      <c r="AR320" s="23" t="s">
        <v>133</v>
      </c>
      <c r="AT320" s="23" t="s">
        <v>128</v>
      </c>
      <c r="AU320" s="23" t="s">
        <v>81</v>
      </c>
      <c r="AY320" s="23" t="s">
        <v>126</v>
      </c>
      <c r="BE320" s="160">
        <f>IF(N320="základní",J320,0)</f>
        <v>0</v>
      </c>
      <c r="BF320" s="160">
        <f>IF(N320="snížená",J320,0)</f>
        <v>0</v>
      </c>
      <c r="BG320" s="160">
        <f>IF(N320="zákl. přenesená",J320,0)</f>
        <v>0</v>
      </c>
      <c r="BH320" s="160">
        <f>IF(N320="sníž. přenesená",J320,0)</f>
        <v>0</v>
      </c>
      <c r="BI320" s="160">
        <f>IF(N320="nulová",J320,0)</f>
        <v>0</v>
      </c>
      <c r="BJ320" s="23" t="s">
        <v>21</v>
      </c>
      <c r="BK320" s="160">
        <f>ROUND(I320*H320,2)</f>
        <v>0</v>
      </c>
      <c r="BL320" s="23" t="s">
        <v>133</v>
      </c>
      <c r="BM320" s="23" t="s">
        <v>505</v>
      </c>
    </row>
    <row r="321" spans="2:65" s="1" customFormat="1" ht="40.5">
      <c r="B321" s="37"/>
      <c r="D321" s="161" t="s">
        <v>135</v>
      </c>
      <c r="F321" s="162" t="s">
        <v>506</v>
      </c>
      <c r="L321" s="37"/>
      <c r="M321" s="163"/>
      <c r="N321" s="38"/>
      <c r="O321" s="38"/>
      <c r="P321" s="38"/>
      <c r="Q321" s="38"/>
      <c r="R321" s="38"/>
      <c r="S321" s="38"/>
      <c r="T321" s="66"/>
      <c r="AT321" s="23" t="s">
        <v>135</v>
      </c>
      <c r="AU321" s="23" t="s">
        <v>81</v>
      </c>
    </row>
    <row r="322" spans="2:65" s="11" customFormat="1">
      <c r="B322" s="166"/>
      <c r="D322" s="164" t="s">
        <v>149</v>
      </c>
      <c r="E322" s="167" t="s">
        <v>5</v>
      </c>
      <c r="F322" s="168" t="s">
        <v>507</v>
      </c>
      <c r="H322" s="169">
        <v>3.2639999999999998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73" t="s">
        <v>149</v>
      </c>
      <c r="AU322" s="173" t="s">
        <v>81</v>
      </c>
      <c r="AV322" s="11" t="s">
        <v>81</v>
      </c>
      <c r="AW322" s="11" t="s">
        <v>36</v>
      </c>
      <c r="AX322" s="11" t="s">
        <v>73</v>
      </c>
      <c r="AY322" s="173" t="s">
        <v>126</v>
      </c>
    </row>
    <row r="323" spans="2:65" s="1" customFormat="1" ht="20.45" customHeight="1">
      <c r="B323" s="149"/>
      <c r="C323" s="150" t="s">
        <v>508</v>
      </c>
      <c r="D323" s="150" t="s">
        <v>128</v>
      </c>
      <c r="E323" s="151" t="s">
        <v>509</v>
      </c>
      <c r="F323" s="152" t="s">
        <v>510</v>
      </c>
      <c r="G323" s="153" t="s">
        <v>206</v>
      </c>
      <c r="H323" s="154">
        <v>1.6</v>
      </c>
      <c r="I323" s="155"/>
      <c r="J323" s="155">
        <f>ROUND(I323*H323,2)</f>
        <v>0</v>
      </c>
      <c r="K323" s="152" t="s">
        <v>132</v>
      </c>
      <c r="L323" s="37"/>
      <c r="M323" s="156" t="s">
        <v>5</v>
      </c>
      <c r="N323" s="157" t="s">
        <v>44</v>
      </c>
      <c r="O323" s="158">
        <v>3.363</v>
      </c>
      <c r="P323" s="158">
        <f>O323*H323</f>
        <v>5.3808000000000007</v>
      </c>
      <c r="Q323" s="158">
        <v>2.6526000000000001</v>
      </c>
      <c r="R323" s="158">
        <f>Q323*H323</f>
        <v>4.2441599999999999</v>
      </c>
      <c r="S323" s="158">
        <v>0</v>
      </c>
      <c r="T323" s="159">
        <f>S323*H323</f>
        <v>0</v>
      </c>
      <c r="AR323" s="23" t="s">
        <v>133</v>
      </c>
      <c r="AT323" s="23" t="s">
        <v>128</v>
      </c>
      <c r="AU323" s="23" t="s">
        <v>81</v>
      </c>
      <c r="AY323" s="23" t="s">
        <v>126</v>
      </c>
      <c r="BE323" s="160">
        <f>IF(N323="základní",J323,0)</f>
        <v>0</v>
      </c>
      <c r="BF323" s="160">
        <f>IF(N323="snížená",J323,0)</f>
        <v>0</v>
      </c>
      <c r="BG323" s="160">
        <f>IF(N323="zákl. přenesená",J323,0)</f>
        <v>0</v>
      </c>
      <c r="BH323" s="160">
        <f>IF(N323="sníž. přenesená",J323,0)</f>
        <v>0</v>
      </c>
      <c r="BI323" s="160">
        <f>IF(N323="nulová",J323,0)</f>
        <v>0</v>
      </c>
      <c r="BJ323" s="23" t="s">
        <v>21</v>
      </c>
      <c r="BK323" s="160">
        <f>ROUND(I323*H323,2)</f>
        <v>0</v>
      </c>
      <c r="BL323" s="23" t="s">
        <v>133</v>
      </c>
      <c r="BM323" s="23" t="s">
        <v>511</v>
      </c>
    </row>
    <row r="324" spans="2:65" s="1" customFormat="1" ht="27">
      <c r="B324" s="37"/>
      <c r="D324" s="161" t="s">
        <v>135</v>
      </c>
      <c r="F324" s="162" t="s">
        <v>512</v>
      </c>
      <c r="L324" s="37"/>
      <c r="M324" s="163"/>
      <c r="N324" s="38"/>
      <c r="O324" s="38"/>
      <c r="P324" s="38"/>
      <c r="Q324" s="38"/>
      <c r="R324" s="38"/>
      <c r="S324" s="38"/>
      <c r="T324" s="66"/>
      <c r="AT324" s="23" t="s">
        <v>135</v>
      </c>
      <c r="AU324" s="23" t="s">
        <v>81</v>
      </c>
    </row>
    <row r="325" spans="2:65" s="11" customFormat="1">
      <c r="B325" s="166"/>
      <c r="D325" s="161" t="s">
        <v>149</v>
      </c>
      <c r="E325" s="173" t="s">
        <v>5</v>
      </c>
      <c r="F325" s="182" t="s">
        <v>513</v>
      </c>
      <c r="H325" s="183">
        <v>1.6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73" t="s">
        <v>149</v>
      </c>
      <c r="AU325" s="173" t="s">
        <v>81</v>
      </c>
      <c r="AV325" s="11" t="s">
        <v>81</v>
      </c>
      <c r="AW325" s="11" t="s">
        <v>36</v>
      </c>
      <c r="AX325" s="11" t="s">
        <v>73</v>
      </c>
      <c r="AY325" s="173" t="s">
        <v>126</v>
      </c>
    </row>
    <row r="326" spans="2:65" s="10" customFormat="1" ht="29.85" customHeight="1">
      <c r="B326" s="136"/>
      <c r="D326" s="146" t="s">
        <v>72</v>
      </c>
      <c r="E326" s="147" t="s">
        <v>156</v>
      </c>
      <c r="F326" s="147" t="s">
        <v>514</v>
      </c>
      <c r="J326" s="148">
        <f>BK326</f>
        <v>0</v>
      </c>
      <c r="L326" s="136"/>
      <c r="M326" s="140"/>
      <c r="N326" s="141"/>
      <c r="O326" s="141"/>
      <c r="P326" s="142">
        <f>SUM(P327:P356)</f>
        <v>449.34816799999999</v>
      </c>
      <c r="Q326" s="141"/>
      <c r="R326" s="142">
        <f>SUM(R327:R356)</f>
        <v>19.840967648000003</v>
      </c>
      <c r="S326" s="141"/>
      <c r="T326" s="143">
        <f>SUM(T327:T356)</f>
        <v>0</v>
      </c>
      <c r="AR326" s="137" t="s">
        <v>21</v>
      </c>
      <c r="AT326" s="144" t="s">
        <v>72</v>
      </c>
      <c r="AU326" s="144" t="s">
        <v>21</v>
      </c>
      <c r="AY326" s="137" t="s">
        <v>126</v>
      </c>
      <c r="BK326" s="145">
        <f>SUM(BK327:BK356)</f>
        <v>0</v>
      </c>
    </row>
    <row r="327" spans="2:65" s="1" customFormat="1" ht="20.45" customHeight="1">
      <c r="B327" s="149"/>
      <c r="C327" s="150" t="s">
        <v>515</v>
      </c>
      <c r="D327" s="150" t="s">
        <v>128</v>
      </c>
      <c r="E327" s="151" t="s">
        <v>516</v>
      </c>
      <c r="F327" s="152" t="s">
        <v>517</v>
      </c>
      <c r="G327" s="153" t="s">
        <v>131</v>
      </c>
      <c r="H327" s="154">
        <v>40</v>
      </c>
      <c r="I327" s="155"/>
      <c r="J327" s="155">
        <f>ROUND(I327*H327,2)</f>
        <v>0</v>
      </c>
      <c r="K327" s="152" t="s">
        <v>132</v>
      </c>
      <c r="L327" s="37"/>
      <c r="M327" s="156" t="s">
        <v>5</v>
      </c>
      <c r="N327" s="157" t="s">
        <v>44</v>
      </c>
      <c r="O327" s="158">
        <v>2.4E-2</v>
      </c>
      <c r="P327" s="158">
        <f>O327*H327</f>
        <v>0.96</v>
      </c>
      <c r="Q327" s="158">
        <v>0</v>
      </c>
      <c r="R327" s="158">
        <f>Q327*H327</f>
        <v>0</v>
      </c>
      <c r="S327" s="158">
        <v>0</v>
      </c>
      <c r="T327" s="159">
        <f>S327*H327</f>
        <v>0</v>
      </c>
      <c r="AR327" s="23" t="s">
        <v>133</v>
      </c>
      <c r="AT327" s="23" t="s">
        <v>128</v>
      </c>
      <c r="AU327" s="23" t="s">
        <v>81</v>
      </c>
      <c r="AY327" s="23" t="s">
        <v>126</v>
      </c>
      <c r="BE327" s="160">
        <f>IF(N327="základní",J327,0)</f>
        <v>0</v>
      </c>
      <c r="BF327" s="160">
        <f>IF(N327="snížená",J327,0)</f>
        <v>0</v>
      </c>
      <c r="BG327" s="160">
        <f>IF(N327="zákl. přenesená",J327,0)</f>
        <v>0</v>
      </c>
      <c r="BH327" s="160">
        <f>IF(N327="sníž. přenesená",J327,0)</f>
        <v>0</v>
      </c>
      <c r="BI327" s="160">
        <f>IF(N327="nulová",J327,0)</f>
        <v>0</v>
      </c>
      <c r="BJ327" s="23" t="s">
        <v>21</v>
      </c>
      <c r="BK327" s="160">
        <f>ROUND(I327*H327,2)</f>
        <v>0</v>
      </c>
      <c r="BL327" s="23" t="s">
        <v>133</v>
      </c>
      <c r="BM327" s="23" t="s">
        <v>518</v>
      </c>
    </row>
    <row r="328" spans="2:65" s="1" customFormat="1">
      <c r="B328" s="37"/>
      <c r="D328" s="161" t="s">
        <v>135</v>
      </c>
      <c r="F328" s="162" t="s">
        <v>519</v>
      </c>
      <c r="L328" s="37"/>
      <c r="M328" s="163"/>
      <c r="N328" s="38"/>
      <c r="O328" s="38"/>
      <c r="P328" s="38"/>
      <c r="Q328" s="38"/>
      <c r="R328" s="38"/>
      <c r="S328" s="38"/>
      <c r="T328" s="66"/>
      <c r="AT328" s="23" t="s">
        <v>135</v>
      </c>
      <c r="AU328" s="23" t="s">
        <v>81</v>
      </c>
    </row>
    <row r="329" spans="2:65" s="1" customFormat="1" ht="27">
      <c r="B329" s="37"/>
      <c r="D329" s="164" t="s">
        <v>137</v>
      </c>
      <c r="F329" s="165" t="s">
        <v>520</v>
      </c>
      <c r="L329" s="37"/>
      <c r="M329" s="163"/>
      <c r="N329" s="38"/>
      <c r="O329" s="38"/>
      <c r="P329" s="38"/>
      <c r="Q329" s="38"/>
      <c r="R329" s="38"/>
      <c r="S329" s="38"/>
      <c r="T329" s="66"/>
      <c r="AT329" s="23" t="s">
        <v>137</v>
      </c>
      <c r="AU329" s="23" t="s">
        <v>81</v>
      </c>
    </row>
    <row r="330" spans="2:65" s="1" customFormat="1" ht="20.45" customHeight="1">
      <c r="B330" s="149"/>
      <c r="C330" s="150" t="s">
        <v>521</v>
      </c>
      <c r="D330" s="150" t="s">
        <v>128</v>
      </c>
      <c r="E330" s="151" t="s">
        <v>522</v>
      </c>
      <c r="F330" s="152" t="s">
        <v>523</v>
      </c>
      <c r="G330" s="153" t="s">
        <v>131</v>
      </c>
      <c r="H330" s="154">
        <v>40</v>
      </c>
      <c r="I330" s="155"/>
      <c r="J330" s="155">
        <f>ROUND(I330*H330,2)</f>
        <v>0</v>
      </c>
      <c r="K330" s="152" t="s">
        <v>132</v>
      </c>
      <c r="L330" s="37"/>
      <c r="M330" s="156" t="s">
        <v>5</v>
      </c>
      <c r="N330" s="157" t="s">
        <v>44</v>
      </c>
      <c r="O330" s="158">
        <v>4.1000000000000002E-2</v>
      </c>
      <c r="P330" s="158">
        <f>O330*H330</f>
        <v>1.6400000000000001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AR330" s="23" t="s">
        <v>133</v>
      </c>
      <c r="AT330" s="23" t="s">
        <v>128</v>
      </c>
      <c r="AU330" s="23" t="s">
        <v>81</v>
      </c>
      <c r="AY330" s="23" t="s">
        <v>126</v>
      </c>
      <c r="BE330" s="160">
        <f>IF(N330="základní",J330,0)</f>
        <v>0</v>
      </c>
      <c r="BF330" s="160">
        <f>IF(N330="snížená",J330,0)</f>
        <v>0</v>
      </c>
      <c r="BG330" s="160">
        <f>IF(N330="zákl. přenesená",J330,0)</f>
        <v>0</v>
      </c>
      <c r="BH330" s="160">
        <f>IF(N330="sníž. přenesená",J330,0)</f>
        <v>0</v>
      </c>
      <c r="BI330" s="160">
        <f>IF(N330="nulová",J330,0)</f>
        <v>0</v>
      </c>
      <c r="BJ330" s="23" t="s">
        <v>21</v>
      </c>
      <c r="BK330" s="160">
        <f>ROUND(I330*H330,2)</f>
        <v>0</v>
      </c>
      <c r="BL330" s="23" t="s">
        <v>133</v>
      </c>
      <c r="BM330" s="23" t="s">
        <v>524</v>
      </c>
    </row>
    <row r="331" spans="2:65" s="1" customFormat="1">
      <c r="B331" s="37"/>
      <c r="D331" s="161" t="s">
        <v>135</v>
      </c>
      <c r="F331" s="162" t="s">
        <v>525</v>
      </c>
      <c r="L331" s="37"/>
      <c r="M331" s="163"/>
      <c r="N331" s="38"/>
      <c r="O331" s="38"/>
      <c r="P331" s="38"/>
      <c r="Q331" s="38"/>
      <c r="R331" s="38"/>
      <c r="S331" s="38"/>
      <c r="T331" s="66"/>
      <c r="AT331" s="23" t="s">
        <v>135</v>
      </c>
      <c r="AU331" s="23" t="s">
        <v>81</v>
      </c>
    </row>
    <row r="332" spans="2:65" s="1" customFormat="1" ht="27">
      <c r="B332" s="37"/>
      <c r="D332" s="164" t="s">
        <v>137</v>
      </c>
      <c r="F332" s="165" t="s">
        <v>520</v>
      </c>
      <c r="L332" s="37"/>
      <c r="M332" s="163"/>
      <c r="N332" s="38"/>
      <c r="O332" s="38"/>
      <c r="P332" s="38"/>
      <c r="Q332" s="38"/>
      <c r="R332" s="38"/>
      <c r="S332" s="38"/>
      <c r="T332" s="66"/>
      <c r="AT332" s="23" t="s">
        <v>137</v>
      </c>
      <c r="AU332" s="23" t="s">
        <v>81</v>
      </c>
    </row>
    <row r="333" spans="2:65" s="1" customFormat="1" ht="20.45" customHeight="1">
      <c r="B333" s="149"/>
      <c r="C333" s="150" t="s">
        <v>526</v>
      </c>
      <c r="D333" s="150" t="s">
        <v>128</v>
      </c>
      <c r="E333" s="151" t="s">
        <v>527</v>
      </c>
      <c r="F333" s="152" t="s">
        <v>528</v>
      </c>
      <c r="G333" s="153" t="s">
        <v>131</v>
      </c>
      <c r="H333" s="154">
        <v>6080</v>
      </c>
      <c r="I333" s="155"/>
      <c r="J333" s="155">
        <f>ROUND(I333*H333,2)</f>
        <v>0</v>
      </c>
      <c r="K333" s="152" t="s">
        <v>132</v>
      </c>
      <c r="L333" s="37"/>
      <c r="M333" s="156" t="s">
        <v>5</v>
      </c>
      <c r="N333" s="157" t="s">
        <v>44</v>
      </c>
      <c r="O333" s="158">
        <v>2.9000000000000001E-2</v>
      </c>
      <c r="P333" s="158">
        <f>O333*H333</f>
        <v>176.32000000000002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AR333" s="23" t="s">
        <v>133</v>
      </c>
      <c r="AT333" s="23" t="s">
        <v>128</v>
      </c>
      <c r="AU333" s="23" t="s">
        <v>81</v>
      </c>
      <c r="AY333" s="23" t="s">
        <v>126</v>
      </c>
      <c r="BE333" s="160">
        <f>IF(N333="základní",J333,0)</f>
        <v>0</v>
      </c>
      <c r="BF333" s="160">
        <f>IF(N333="snížená",J333,0)</f>
        <v>0</v>
      </c>
      <c r="BG333" s="160">
        <f>IF(N333="zákl. přenesená",J333,0)</f>
        <v>0</v>
      </c>
      <c r="BH333" s="160">
        <f>IF(N333="sníž. přenesená",J333,0)</f>
        <v>0</v>
      </c>
      <c r="BI333" s="160">
        <f>IF(N333="nulová",J333,0)</f>
        <v>0</v>
      </c>
      <c r="BJ333" s="23" t="s">
        <v>21</v>
      </c>
      <c r="BK333" s="160">
        <f>ROUND(I333*H333,2)</f>
        <v>0</v>
      </c>
      <c r="BL333" s="23" t="s">
        <v>133</v>
      </c>
      <c r="BM333" s="23" t="s">
        <v>529</v>
      </c>
    </row>
    <row r="334" spans="2:65" s="1" customFormat="1">
      <c r="B334" s="37"/>
      <c r="D334" s="161" t="s">
        <v>135</v>
      </c>
      <c r="F334" s="162" t="s">
        <v>530</v>
      </c>
      <c r="L334" s="37"/>
      <c r="M334" s="163"/>
      <c r="N334" s="38"/>
      <c r="O334" s="38"/>
      <c r="P334" s="38"/>
      <c r="Q334" s="38"/>
      <c r="R334" s="38"/>
      <c r="S334" s="38"/>
      <c r="T334" s="66"/>
      <c r="AT334" s="23" t="s">
        <v>135</v>
      </c>
      <c r="AU334" s="23" t="s">
        <v>81</v>
      </c>
    </row>
    <row r="335" spans="2:65" s="1" customFormat="1" ht="54">
      <c r="B335" s="37"/>
      <c r="D335" s="161" t="s">
        <v>137</v>
      </c>
      <c r="F335" s="174" t="s">
        <v>531</v>
      </c>
      <c r="L335" s="37"/>
      <c r="M335" s="163"/>
      <c r="N335" s="38"/>
      <c r="O335" s="38"/>
      <c r="P335" s="38"/>
      <c r="Q335" s="38"/>
      <c r="R335" s="38"/>
      <c r="S335" s="38"/>
      <c r="T335" s="66"/>
      <c r="AT335" s="23" t="s">
        <v>137</v>
      </c>
      <c r="AU335" s="23" t="s">
        <v>81</v>
      </c>
    </row>
    <row r="336" spans="2:65" s="11" customFormat="1">
      <c r="B336" s="166"/>
      <c r="D336" s="161" t="s">
        <v>149</v>
      </c>
      <c r="E336" s="173" t="s">
        <v>5</v>
      </c>
      <c r="F336" s="182" t="s">
        <v>532</v>
      </c>
      <c r="H336" s="183">
        <v>5935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73" t="s">
        <v>149</v>
      </c>
      <c r="AU336" s="173" t="s">
        <v>81</v>
      </c>
      <c r="AV336" s="11" t="s">
        <v>81</v>
      </c>
      <c r="AW336" s="11" t="s">
        <v>36</v>
      </c>
      <c r="AX336" s="11" t="s">
        <v>73</v>
      </c>
      <c r="AY336" s="173" t="s">
        <v>126</v>
      </c>
    </row>
    <row r="337" spans="2:65" s="11" customFormat="1">
      <c r="B337" s="166"/>
      <c r="D337" s="161" t="s">
        <v>149</v>
      </c>
      <c r="E337" s="173" t="s">
        <v>5</v>
      </c>
      <c r="F337" s="182" t="s">
        <v>533</v>
      </c>
      <c r="H337" s="183">
        <v>145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73" t="s">
        <v>149</v>
      </c>
      <c r="AU337" s="173" t="s">
        <v>81</v>
      </c>
      <c r="AV337" s="11" t="s">
        <v>81</v>
      </c>
      <c r="AW337" s="11" t="s">
        <v>36</v>
      </c>
      <c r="AX337" s="11" t="s">
        <v>73</v>
      </c>
      <c r="AY337" s="173" t="s">
        <v>126</v>
      </c>
    </row>
    <row r="338" spans="2:65" s="13" customFormat="1">
      <c r="B338" s="184"/>
      <c r="D338" s="164" t="s">
        <v>149</v>
      </c>
      <c r="E338" s="185" t="s">
        <v>5</v>
      </c>
      <c r="F338" s="186" t="s">
        <v>224</v>
      </c>
      <c r="H338" s="187">
        <v>6080</v>
      </c>
      <c r="L338" s="184"/>
      <c r="M338" s="188"/>
      <c r="N338" s="189"/>
      <c r="O338" s="189"/>
      <c r="P338" s="189"/>
      <c r="Q338" s="189"/>
      <c r="R338" s="189"/>
      <c r="S338" s="189"/>
      <c r="T338" s="190"/>
      <c r="AT338" s="191" t="s">
        <v>149</v>
      </c>
      <c r="AU338" s="191" t="s">
        <v>81</v>
      </c>
      <c r="AV338" s="13" t="s">
        <v>133</v>
      </c>
      <c r="AW338" s="13" t="s">
        <v>36</v>
      </c>
      <c r="AX338" s="13" t="s">
        <v>21</v>
      </c>
      <c r="AY338" s="191" t="s">
        <v>126</v>
      </c>
    </row>
    <row r="339" spans="2:65" s="1" customFormat="1" ht="20.45" customHeight="1">
      <c r="B339" s="149"/>
      <c r="C339" s="150" t="s">
        <v>534</v>
      </c>
      <c r="D339" s="150" t="s">
        <v>128</v>
      </c>
      <c r="E339" s="151" t="s">
        <v>535</v>
      </c>
      <c r="F339" s="152" t="s">
        <v>536</v>
      </c>
      <c r="G339" s="153" t="s">
        <v>131</v>
      </c>
      <c r="H339" s="154">
        <v>145</v>
      </c>
      <c r="I339" s="155"/>
      <c r="J339" s="155">
        <f>ROUND(I339*H339,2)</f>
        <v>0</v>
      </c>
      <c r="K339" s="152" t="s">
        <v>132</v>
      </c>
      <c r="L339" s="37"/>
      <c r="M339" s="156" t="s">
        <v>5</v>
      </c>
      <c r="N339" s="157" t="s">
        <v>44</v>
      </c>
      <c r="O339" s="158">
        <v>2.1000000000000001E-2</v>
      </c>
      <c r="P339" s="158">
        <f>O339*H339</f>
        <v>3.0450000000000004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AR339" s="23" t="s">
        <v>133</v>
      </c>
      <c r="AT339" s="23" t="s">
        <v>128</v>
      </c>
      <c r="AU339" s="23" t="s">
        <v>81</v>
      </c>
      <c r="AY339" s="23" t="s">
        <v>126</v>
      </c>
      <c r="BE339" s="160">
        <f>IF(N339="základní",J339,0)</f>
        <v>0</v>
      </c>
      <c r="BF339" s="160">
        <f>IF(N339="snížená",J339,0)</f>
        <v>0</v>
      </c>
      <c r="BG339" s="160">
        <f>IF(N339="zákl. přenesená",J339,0)</f>
        <v>0</v>
      </c>
      <c r="BH339" s="160">
        <f>IF(N339="sníž. přenesená",J339,0)</f>
        <v>0</v>
      </c>
      <c r="BI339" s="160">
        <f>IF(N339="nulová",J339,0)</f>
        <v>0</v>
      </c>
      <c r="BJ339" s="23" t="s">
        <v>21</v>
      </c>
      <c r="BK339" s="160">
        <f>ROUND(I339*H339,2)</f>
        <v>0</v>
      </c>
      <c r="BL339" s="23" t="s">
        <v>133</v>
      </c>
      <c r="BM339" s="23" t="s">
        <v>537</v>
      </c>
    </row>
    <row r="340" spans="2:65" s="1" customFormat="1" ht="27">
      <c r="B340" s="37"/>
      <c r="D340" s="161" t="s">
        <v>135</v>
      </c>
      <c r="F340" s="162" t="s">
        <v>538</v>
      </c>
      <c r="L340" s="37"/>
      <c r="M340" s="163"/>
      <c r="N340" s="38"/>
      <c r="O340" s="38"/>
      <c r="P340" s="38"/>
      <c r="Q340" s="38"/>
      <c r="R340" s="38"/>
      <c r="S340" s="38"/>
      <c r="T340" s="66"/>
      <c r="AT340" s="23" t="s">
        <v>135</v>
      </c>
      <c r="AU340" s="23" t="s">
        <v>81</v>
      </c>
    </row>
    <row r="341" spans="2:65" s="1" customFormat="1" ht="40.5">
      <c r="B341" s="37"/>
      <c r="D341" s="164" t="s">
        <v>137</v>
      </c>
      <c r="F341" s="165" t="s">
        <v>539</v>
      </c>
      <c r="L341" s="37"/>
      <c r="M341" s="163"/>
      <c r="N341" s="38"/>
      <c r="O341" s="38"/>
      <c r="P341" s="38"/>
      <c r="Q341" s="38"/>
      <c r="R341" s="38"/>
      <c r="S341" s="38"/>
      <c r="T341" s="66"/>
      <c r="AT341" s="23" t="s">
        <v>137</v>
      </c>
      <c r="AU341" s="23" t="s">
        <v>81</v>
      </c>
    </row>
    <row r="342" spans="2:65" s="1" customFormat="1" ht="20.45" customHeight="1">
      <c r="B342" s="149"/>
      <c r="C342" s="150" t="s">
        <v>540</v>
      </c>
      <c r="D342" s="150" t="s">
        <v>128</v>
      </c>
      <c r="E342" s="151" t="s">
        <v>541</v>
      </c>
      <c r="F342" s="152" t="s">
        <v>542</v>
      </c>
      <c r="G342" s="153" t="s">
        <v>131</v>
      </c>
      <c r="H342" s="154">
        <v>5935</v>
      </c>
      <c r="I342" s="155"/>
      <c r="J342" s="155">
        <f>ROUND(I342*H342,2)</f>
        <v>0</v>
      </c>
      <c r="K342" s="152" t="s">
        <v>132</v>
      </c>
      <c r="L342" s="37"/>
      <c r="M342" s="156" t="s">
        <v>5</v>
      </c>
      <c r="N342" s="157" t="s">
        <v>44</v>
      </c>
      <c r="O342" s="158">
        <v>3.2000000000000001E-2</v>
      </c>
      <c r="P342" s="158">
        <f>O342*H342</f>
        <v>189.92000000000002</v>
      </c>
      <c r="Q342" s="158">
        <v>0</v>
      </c>
      <c r="R342" s="158">
        <f>Q342*H342</f>
        <v>0</v>
      </c>
      <c r="S342" s="158">
        <v>0</v>
      </c>
      <c r="T342" s="159">
        <f>S342*H342</f>
        <v>0</v>
      </c>
      <c r="AR342" s="23" t="s">
        <v>133</v>
      </c>
      <c r="AT342" s="23" t="s">
        <v>128</v>
      </c>
      <c r="AU342" s="23" t="s">
        <v>81</v>
      </c>
      <c r="AY342" s="23" t="s">
        <v>126</v>
      </c>
      <c r="BE342" s="160">
        <f>IF(N342="základní",J342,0)</f>
        <v>0</v>
      </c>
      <c r="BF342" s="160">
        <f>IF(N342="snížená",J342,0)</f>
        <v>0</v>
      </c>
      <c r="BG342" s="160">
        <f>IF(N342="zákl. přenesená",J342,0)</f>
        <v>0</v>
      </c>
      <c r="BH342" s="160">
        <f>IF(N342="sníž. přenesená",J342,0)</f>
        <v>0</v>
      </c>
      <c r="BI342" s="160">
        <f>IF(N342="nulová",J342,0)</f>
        <v>0</v>
      </c>
      <c r="BJ342" s="23" t="s">
        <v>21</v>
      </c>
      <c r="BK342" s="160">
        <f>ROUND(I342*H342,2)</f>
        <v>0</v>
      </c>
      <c r="BL342" s="23" t="s">
        <v>133</v>
      </c>
      <c r="BM342" s="23" t="s">
        <v>543</v>
      </c>
    </row>
    <row r="343" spans="2:65" s="1" customFormat="1" ht="27">
      <c r="B343" s="37"/>
      <c r="D343" s="161" t="s">
        <v>135</v>
      </c>
      <c r="F343" s="162" t="s">
        <v>544</v>
      </c>
      <c r="L343" s="37"/>
      <c r="M343" s="163"/>
      <c r="N343" s="38"/>
      <c r="O343" s="38"/>
      <c r="P343" s="38"/>
      <c r="Q343" s="38"/>
      <c r="R343" s="38"/>
      <c r="S343" s="38"/>
      <c r="T343" s="66"/>
      <c r="AT343" s="23" t="s">
        <v>135</v>
      </c>
      <c r="AU343" s="23" t="s">
        <v>81</v>
      </c>
    </row>
    <row r="344" spans="2:65" s="1" customFormat="1" ht="67.5">
      <c r="B344" s="37"/>
      <c r="D344" s="164" t="s">
        <v>137</v>
      </c>
      <c r="F344" s="165" t="s">
        <v>545</v>
      </c>
      <c r="L344" s="37"/>
      <c r="M344" s="163"/>
      <c r="N344" s="38"/>
      <c r="O344" s="38"/>
      <c r="P344" s="38"/>
      <c r="Q344" s="38"/>
      <c r="R344" s="38"/>
      <c r="S344" s="38"/>
      <c r="T344" s="66"/>
      <c r="AT344" s="23" t="s">
        <v>137</v>
      </c>
      <c r="AU344" s="23" t="s">
        <v>81</v>
      </c>
    </row>
    <row r="345" spans="2:65" s="1" customFormat="1" ht="28.9" customHeight="1">
      <c r="B345" s="149"/>
      <c r="C345" s="150" t="s">
        <v>546</v>
      </c>
      <c r="D345" s="150" t="s">
        <v>128</v>
      </c>
      <c r="E345" s="151" t="s">
        <v>547</v>
      </c>
      <c r="F345" s="152" t="s">
        <v>548</v>
      </c>
      <c r="G345" s="153" t="s">
        <v>131</v>
      </c>
      <c r="H345" s="154">
        <v>145</v>
      </c>
      <c r="I345" s="155"/>
      <c r="J345" s="155">
        <f>ROUND(I345*H345,2)</f>
        <v>0</v>
      </c>
      <c r="K345" s="152" t="s">
        <v>132</v>
      </c>
      <c r="L345" s="37"/>
      <c r="M345" s="156" t="s">
        <v>5</v>
      </c>
      <c r="N345" s="157" t="s">
        <v>44</v>
      </c>
      <c r="O345" s="158">
        <v>1.6E-2</v>
      </c>
      <c r="P345" s="158">
        <f>O345*H345</f>
        <v>2.3199999999999998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AR345" s="23" t="s">
        <v>133</v>
      </c>
      <c r="AT345" s="23" t="s">
        <v>128</v>
      </c>
      <c r="AU345" s="23" t="s">
        <v>81</v>
      </c>
      <c r="AY345" s="23" t="s">
        <v>126</v>
      </c>
      <c r="BE345" s="160">
        <f>IF(N345="základní",J345,0)</f>
        <v>0</v>
      </c>
      <c r="BF345" s="160">
        <f>IF(N345="snížená",J345,0)</f>
        <v>0</v>
      </c>
      <c r="BG345" s="160">
        <f>IF(N345="zákl. přenesená",J345,0)</f>
        <v>0</v>
      </c>
      <c r="BH345" s="160">
        <f>IF(N345="sníž. přenesená",J345,0)</f>
        <v>0</v>
      </c>
      <c r="BI345" s="160">
        <f>IF(N345="nulová",J345,0)</f>
        <v>0</v>
      </c>
      <c r="BJ345" s="23" t="s">
        <v>21</v>
      </c>
      <c r="BK345" s="160">
        <f>ROUND(I345*H345,2)</f>
        <v>0</v>
      </c>
      <c r="BL345" s="23" t="s">
        <v>133</v>
      </c>
      <c r="BM345" s="23" t="s">
        <v>549</v>
      </c>
    </row>
    <row r="346" spans="2:65" s="1" customFormat="1" ht="27">
      <c r="B346" s="37"/>
      <c r="D346" s="161" t="s">
        <v>135</v>
      </c>
      <c r="F346" s="162" t="s">
        <v>550</v>
      </c>
      <c r="L346" s="37"/>
      <c r="M346" s="163"/>
      <c r="N346" s="38"/>
      <c r="O346" s="38"/>
      <c r="P346" s="38"/>
      <c r="Q346" s="38"/>
      <c r="R346" s="38"/>
      <c r="S346" s="38"/>
      <c r="T346" s="66"/>
      <c r="AT346" s="23" t="s">
        <v>135</v>
      </c>
      <c r="AU346" s="23" t="s">
        <v>81</v>
      </c>
    </row>
    <row r="347" spans="2:65" s="1" customFormat="1" ht="40.5">
      <c r="B347" s="37"/>
      <c r="D347" s="164" t="s">
        <v>137</v>
      </c>
      <c r="F347" s="165" t="s">
        <v>539</v>
      </c>
      <c r="L347" s="37"/>
      <c r="M347" s="163"/>
      <c r="N347" s="38"/>
      <c r="O347" s="38"/>
      <c r="P347" s="38"/>
      <c r="Q347" s="38"/>
      <c r="R347" s="38"/>
      <c r="S347" s="38"/>
      <c r="T347" s="66"/>
      <c r="AT347" s="23" t="s">
        <v>137</v>
      </c>
      <c r="AU347" s="23" t="s">
        <v>81</v>
      </c>
    </row>
    <row r="348" spans="2:65" s="1" customFormat="1" ht="20.45" customHeight="1">
      <c r="B348" s="149"/>
      <c r="C348" s="150" t="s">
        <v>551</v>
      </c>
      <c r="D348" s="150" t="s">
        <v>128</v>
      </c>
      <c r="E348" s="151" t="s">
        <v>552</v>
      </c>
      <c r="F348" s="152" t="s">
        <v>553</v>
      </c>
      <c r="G348" s="153" t="s">
        <v>131</v>
      </c>
      <c r="H348" s="154">
        <v>14.742000000000001</v>
      </c>
      <c r="I348" s="155"/>
      <c r="J348" s="155">
        <f>ROUND(I348*H348,2)</f>
        <v>0</v>
      </c>
      <c r="K348" s="152" t="s">
        <v>132</v>
      </c>
      <c r="L348" s="37"/>
      <c r="M348" s="156" t="s">
        <v>5</v>
      </c>
      <c r="N348" s="157" t="s">
        <v>44</v>
      </c>
      <c r="O348" s="158">
        <v>0.99199999999999999</v>
      </c>
      <c r="P348" s="158">
        <f>O348*H348</f>
        <v>14.624064000000001</v>
      </c>
      <c r="Q348" s="158">
        <v>0.61404000000000003</v>
      </c>
      <c r="R348" s="158">
        <f>Q348*H348</f>
        <v>9.0521776800000016</v>
      </c>
      <c r="S348" s="158">
        <v>0</v>
      </c>
      <c r="T348" s="159">
        <f>S348*H348</f>
        <v>0</v>
      </c>
      <c r="AR348" s="23" t="s">
        <v>133</v>
      </c>
      <c r="AT348" s="23" t="s">
        <v>128</v>
      </c>
      <c r="AU348" s="23" t="s">
        <v>81</v>
      </c>
      <c r="AY348" s="23" t="s">
        <v>126</v>
      </c>
      <c r="BE348" s="160">
        <f>IF(N348="základní",J348,0)</f>
        <v>0</v>
      </c>
      <c r="BF348" s="160">
        <f>IF(N348="snížená",J348,0)</f>
        <v>0</v>
      </c>
      <c r="BG348" s="160">
        <f>IF(N348="zákl. přenesená",J348,0)</f>
        <v>0</v>
      </c>
      <c r="BH348" s="160">
        <f>IF(N348="sníž. přenesená",J348,0)</f>
        <v>0</v>
      </c>
      <c r="BI348" s="160">
        <f>IF(N348="nulová",J348,0)</f>
        <v>0</v>
      </c>
      <c r="BJ348" s="23" t="s">
        <v>21</v>
      </c>
      <c r="BK348" s="160">
        <f>ROUND(I348*H348,2)</f>
        <v>0</v>
      </c>
      <c r="BL348" s="23" t="s">
        <v>133</v>
      </c>
      <c r="BM348" s="23" t="s">
        <v>554</v>
      </c>
    </row>
    <row r="349" spans="2:65" s="1" customFormat="1" ht="40.5">
      <c r="B349" s="37"/>
      <c r="D349" s="161" t="s">
        <v>135</v>
      </c>
      <c r="F349" s="162" t="s">
        <v>555</v>
      </c>
      <c r="L349" s="37"/>
      <c r="M349" s="163"/>
      <c r="N349" s="38"/>
      <c r="O349" s="38"/>
      <c r="P349" s="38"/>
      <c r="Q349" s="38"/>
      <c r="R349" s="38"/>
      <c r="S349" s="38"/>
      <c r="T349" s="66"/>
      <c r="AT349" s="23" t="s">
        <v>135</v>
      </c>
      <c r="AU349" s="23" t="s">
        <v>81</v>
      </c>
    </row>
    <row r="350" spans="2:65" s="11" customFormat="1">
      <c r="B350" s="166"/>
      <c r="D350" s="164" t="s">
        <v>149</v>
      </c>
      <c r="E350" s="167" t="s">
        <v>5</v>
      </c>
      <c r="F350" s="168" t="s">
        <v>556</v>
      </c>
      <c r="H350" s="169">
        <v>14.742000000000001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73" t="s">
        <v>149</v>
      </c>
      <c r="AU350" s="173" t="s">
        <v>81</v>
      </c>
      <c r="AV350" s="11" t="s">
        <v>81</v>
      </c>
      <c r="AW350" s="11" t="s">
        <v>36</v>
      </c>
      <c r="AX350" s="11" t="s">
        <v>21</v>
      </c>
      <c r="AY350" s="173" t="s">
        <v>126</v>
      </c>
    </row>
    <row r="351" spans="2:65" s="1" customFormat="1" ht="20.45" customHeight="1">
      <c r="B351" s="149"/>
      <c r="C351" s="150" t="s">
        <v>557</v>
      </c>
      <c r="D351" s="150" t="s">
        <v>128</v>
      </c>
      <c r="E351" s="151" t="s">
        <v>558</v>
      </c>
      <c r="F351" s="152" t="s">
        <v>559</v>
      </c>
      <c r="G351" s="153" t="s">
        <v>131</v>
      </c>
      <c r="H351" s="154">
        <v>14.742000000000001</v>
      </c>
      <c r="I351" s="155"/>
      <c r="J351" s="155">
        <f>ROUND(I351*H351,2)</f>
        <v>0</v>
      </c>
      <c r="K351" s="152" t="s">
        <v>132</v>
      </c>
      <c r="L351" s="37"/>
      <c r="M351" s="156" t="s">
        <v>5</v>
      </c>
      <c r="N351" s="157" t="s">
        <v>44</v>
      </c>
      <c r="O351" s="158">
        <v>0.312</v>
      </c>
      <c r="P351" s="158">
        <f>O351*H351</f>
        <v>4.5995040000000005</v>
      </c>
      <c r="Q351" s="158">
        <v>0.15140400000000001</v>
      </c>
      <c r="R351" s="158">
        <f>Q351*H351</f>
        <v>2.2319977680000003</v>
      </c>
      <c r="S351" s="158">
        <v>0</v>
      </c>
      <c r="T351" s="159">
        <f>S351*H351</f>
        <v>0</v>
      </c>
      <c r="AR351" s="23" t="s">
        <v>133</v>
      </c>
      <c r="AT351" s="23" t="s">
        <v>128</v>
      </c>
      <c r="AU351" s="23" t="s">
        <v>81</v>
      </c>
      <c r="AY351" s="23" t="s">
        <v>126</v>
      </c>
      <c r="BE351" s="160">
        <f>IF(N351="základní",J351,0)</f>
        <v>0</v>
      </c>
      <c r="BF351" s="160">
        <f>IF(N351="snížená",J351,0)</f>
        <v>0</v>
      </c>
      <c r="BG351" s="160">
        <f>IF(N351="zákl. přenesená",J351,0)</f>
        <v>0</v>
      </c>
      <c r="BH351" s="160">
        <f>IF(N351="sníž. přenesená",J351,0)</f>
        <v>0</v>
      </c>
      <c r="BI351" s="160">
        <f>IF(N351="nulová",J351,0)</f>
        <v>0</v>
      </c>
      <c r="BJ351" s="23" t="s">
        <v>21</v>
      </c>
      <c r="BK351" s="160">
        <f>ROUND(I351*H351,2)</f>
        <v>0</v>
      </c>
      <c r="BL351" s="23" t="s">
        <v>133</v>
      </c>
      <c r="BM351" s="23" t="s">
        <v>560</v>
      </c>
    </row>
    <row r="352" spans="2:65" s="1" customFormat="1" ht="27">
      <c r="B352" s="37"/>
      <c r="D352" s="161" t="s">
        <v>135</v>
      </c>
      <c r="F352" s="162" t="s">
        <v>561</v>
      </c>
      <c r="L352" s="37"/>
      <c r="M352" s="163"/>
      <c r="N352" s="38"/>
      <c r="O352" s="38"/>
      <c r="P352" s="38"/>
      <c r="Q352" s="38"/>
      <c r="R352" s="38"/>
      <c r="S352" s="38"/>
      <c r="T352" s="66"/>
      <c r="AT352" s="23" t="s">
        <v>135</v>
      </c>
      <c r="AU352" s="23" t="s">
        <v>81</v>
      </c>
    </row>
    <row r="353" spans="2:65" s="11" customFormat="1">
      <c r="B353" s="166"/>
      <c r="D353" s="164" t="s">
        <v>149</v>
      </c>
      <c r="E353" s="167" t="s">
        <v>5</v>
      </c>
      <c r="F353" s="168" t="s">
        <v>556</v>
      </c>
      <c r="H353" s="169">
        <v>14.742000000000001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73" t="s">
        <v>149</v>
      </c>
      <c r="AU353" s="173" t="s">
        <v>81</v>
      </c>
      <c r="AV353" s="11" t="s">
        <v>81</v>
      </c>
      <c r="AW353" s="11" t="s">
        <v>36</v>
      </c>
      <c r="AX353" s="11" t="s">
        <v>21</v>
      </c>
      <c r="AY353" s="173" t="s">
        <v>126</v>
      </c>
    </row>
    <row r="354" spans="2:65" s="1" customFormat="1" ht="20.45" customHeight="1">
      <c r="B354" s="149"/>
      <c r="C354" s="150" t="s">
        <v>562</v>
      </c>
      <c r="D354" s="150" t="s">
        <v>128</v>
      </c>
      <c r="E354" s="151" t="s">
        <v>563</v>
      </c>
      <c r="F354" s="152" t="s">
        <v>564</v>
      </c>
      <c r="G354" s="153" t="s">
        <v>476</v>
      </c>
      <c r="H354" s="154">
        <v>78.099999999999994</v>
      </c>
      <c r="I354" s="155"/>
      <c r="J354" s="155">
        <f>ROUND(I354*H354,2)</f>
        <v>0</v>
      </c>
      <c r="K354" s="152" t="s">
        <v>132</v>
      </c>
      <c r="L354" s="37"/>
      <c r="M354" s="156" t="s">
        <v>5</v>
      </c>
      <c r="N354" s="157" t="s">
        <v>44</v>
      </c>
      <c r="O354" s="158">
        <v>0.71599999999999997</v>
      </c>
      <c r="P354" s="158">
        <f>O354*H354</f>
        <v>55.919599999999996</v>
      </c>
      <c r="Q354" s="158">
        <v>0.10956200000000001</v>
      </c>
      <c r="R354" s="158">
        <f>Q354*H354</f>
        <v>8.5567922000000003</v>
      </c>
      <c r="S354" s="158">
        <v>0</v>
      </c>
      <c r="T354" s="159">
        <f>S354*H354</f>
        <v>0</v>
      </c>
      <c r="AR354" s="23" t="s">
        <v>133</v>
      </c>
      <c r="AT354" s="23" t="s">
        <v>128</v>
      </c>
      <c r="AU354" s="23" t="s">
        <v>81</v>
      </c>
      <c r="AY354" s="23" t="s">
        <v>126</v>
      </c>
      <c r="BE354" s="160">
        <f>IF(N354="základní",J354,0)</f>
        <v>0</v>
      </c>
      <c r="BF354" s="160">
        <f>IF(N354="snížená",J354,0)</f>
        <v>0</v>
      </c>
      <c r="BG354" s="160">
        <f>IF(N354="zákl. přenesená",J354,0)</f>
        <v>0</v>
      </c>
      <c r="BH354" s="160">
        <f>IF(N354="sníž. přenesená",J354,0)</f>
        <v>0</v>
      </c>
      <c r="BI354" s="160">
        <f>IF(N354="nulová",J354,0)</f>
        <v>0</v>
      </c>
      <c r="BJ354" s="23" t="s">
        <v>21</v>
      </c>
      <c r="BK354" s="160">
        <f>ROUND(I354*H354,2)</f>
        <v>0</v>
      </c>
      <c r="BL354" s="23" t="s">
        <v>133</v>
      </c>
      <c r="BM354" s="23" t="s">
        <v>565</v>
      </c>
    </row>
    <row r="355" spans="2:65" s="1" customFormat="1">
      <c r="B355" s="37"/>
      <c r="D355" s="161" t="s">
        <v>135</v>
      </c>
      <c r="F355" s="162" t="s">
        <v>566</v>
      </c>
      <c r="L355" s="37"/>
      <c r="M355" s="163"/>
      <c r="N355" s="38"/>
      <c r="O355" s="38"/>
      <c r="P355" s="38"/>
      <c r="Q355" s="38"/>
      <c r="R355" s="38"/>
      <c r="S355" s="38"/>
      <c r="T355" s="66"/>
      <c r="AT355" s="23" t="s">
        <v>135</v>
      </c>
      <c r="AU355" s="23" t="s">
        <v>81</v>
      </c>
    </row>
    <row r="356" spans="2:65" s="1" customFormat="1" ht="54">
      <c r="B356" s="37"/>
      <c r="D356" s="161" t="s">
        <v>137</v>
      </c>
      <c r="F356" s="174" t="s">
        <v>567</v>
      </c>
      <c r="L356" s="37"/>
      <c r="M356" s="163"/>
      <c r="N356" s="38"/>
      <c r="O356" s="38"/>
      <c r="P356" s="38"/>
      <c r="Q356" s="38"/>
      <c r="R356" s="38"/>
      <c r="S356" s="38"/>
      <c r="T356" s="66"/>
      <c r="AT356" s="23" t="s">
        <v>137</v>
      </c>
      <c r="AU356" s="23" t="s">
        <v>81</v>
      </c>
    </row>
    <row r="357" spans="2:65" s="10" customFormat="1" ht="29.85" customHeight="1">
      <c r="B357" s="136"/>
      <c r="D357" s="146" t="s">
        <v>72</v>
      </c>
      <c r="E357" s="147" t="s">
        <v>173</v>
      </c>
      <c r="F357" s="147" t="s">
        <v>568</v>
      </c>
      <c r="J357" s="148">
        <f>BK357</f>
        <v>0</v>
      </c>
      <c r="L357" s="136"/>
      <c r="M357" s="140"/>
      <c r="N357" s="141"/>
      <c r="O357" s="141"/>
      <c r="P357" s="142">
        <f>SUM(P358:P367)</f>
        <v>130.69900000000001</v>
      </c>
      <c r="Q357" s="141"/>
      <c r="R357" s="142">
        <f>SUM(R358:R367)</f>
        <v>3.4425600000000003</v>
      </c>
      <c r="S357" s="141"/>
      <c r="T357" s="143">
        <f>SUM(T358:T367)</f>
        <v>0</v>
      </c>
      <c r="AR357" s="137" t="s">
        <v>21</v>
      </c>
      <c r="AT357" s="144" t="s">
        <v>72</v>
      </c>
      <c r="AU357" s="144" t="s">
        <v>21</v>
      </c>
      <c r="AY357" s="137" t="s">
        <v>126</v>
      </c>
      <c r="BK357" s="145">
        <f>SUM(BK358:BK367)</f>
        <v>0</v>
      </c>
    </row>
    <row r="358" spans="2:65" s="1" customFormat="1" ht="20.45" customHeight="1">
      <c r="B358" s="149"/>
      <c r="C358" s="150" t="s">
        <v>569</v>
      </c>
      <c r="D358" s="150" t="s">
        <v>128</v>
      </c>
      <c r="E358" s="151" t="s">
        <v>570</v>
      </c>
      <c r="F358" s="152" t="s">
        <v>571</v>
      </c>
      <c r="G358" s="153" t="s">
        <v>476</v>
      </c>
      <c r="H358" s="154">
        <v>56</v>
      </c>
      <c r="I358" s="155"/>
      <c r="J358" s="155">
        <f>ROUND(I358*H358,2)</f>
        <v>0</v>
      </c>
      <c r="K358" s="152" t="s">
        <v>132</v>
      </c>
      <c r="L358" s="37"/>
      <c r="M358" s="156" t="s">
        <v>5</v>
      </c>
      <c r="N358" s="157" t="s">
        <v>44</v>
      </c>
      <c r="O358" s="158">
        <v>1.738</v>
      </c>
      <c r="P358" s="158">
        <f>O358*H358</f>
        <v>97.328000000000003</v>
      </c>
      <c r="Q358" s="158">
        <v>5.1999999999999995E-4</v>
      </c>
      <c r="R358" s="158">
        <f>Q358*H358</f>
        <v>2.9119999999999997E-2</v>
      </c>
      <c r="S358" s="158">
        <v>0</v>
      </c>
      <c r="T358" s="159">
        <f>S358*H358</f>
        <v>0</v>
      </c>
      <c r="AR358" s="23" t="s">
        <v>133</v>
      </c>
      <c r="AT358" s="23" t="s">
        <v>128</v>
      </c>
      <c r="AU358" s="23" t="s">
        <v>81</v>
      </c>
      <c r="AY358" s="23" t="s">
        <v>126</v>
      </c>
      <c r="BE358" s="160">
        <f>IF(N358="základní",J358,0)</f>
        <v>0</v>
      </c>
      <c r="BF358" s="160">
        <f>IF(N358="snížená",J358,0)</f>
        <v>0</v>
      </c>
      <c r="BG358" s="160">
        <f>IF(N358="zákl. přenesená",J358,0)</f>
        <v>0</v>
      </c>
      <c r="BH358" s="160">
        <f>IF(N358="sníž. přenesená",J358,0)</f>
        <v>0</v>
      </c>
      <c r="BI358" s="160">
        <f>IF(N358="nulová",J358,0)</f>
        <v>0</v>
      </c>
      <c r="BJ358" s="23" t="s">
        <v>21</v>
      </c>
      <c r="BK358" s="160">
        <f>ROUND(I358*H358,2)</f>
        <v>0</v>
      </c>
      <c r="BL358" s="23" t="s">
        <v>133</v>
      </c>
      <c r="BM358" s="23" t="s">
        <v>572</v>
      </c>
    </row>
    <row r="359" spans="2:65" s="1" customFormat="1">
      <c r="B359" s="37"/>
      <c r="D359" s="161" t="s">
        <v>135</v>
      </c>
      <c r="F359" s="162" t="s">
        <v>573</v>
      </c>
      <c r="L359" s="37"/>
      <c r="M359" s="163"/>
      <c r="N359" s="38"/>
      <c r="O359" s="38"/>
      <c r="P359" s="38"/>
      <c r="Q359" s="38"/>
      <c r="R359" s="38"/>
      <c r="S359" s="38"/>
      <c r="T359" s="66"/>
      <c r="AT359" s="23" t="s">
        <v>135</v>
      </c>
      <c r="AU359" s="23" t="s">
        <v>81</v>
      </c>
    </row>
    <row r="360" spans="2:65" s="1" customFormat="1" ht="27">
      <c r="B360" s="37"/>
      <c r="D360" s="164" t="s">
        <v>137</v>
      </c>
      <c r="F360" s="165" t="s">
        <v>574</v>
      </c>
      <c r="L360" s="37"/>
      <c r="M360" s="163"/>
      <c r="N360" s="38"/>
      <c r="O360" s="38"/>
      <c r="P360" s="38"/>
      <c r="Q360" s="38"/>
      <c r="R360" s="38"/>
      <c r="S360" s="38"/>
      <c r="T360" s="66"/>
      <c r="AT360" s="23" t="s">
        <v>137</v>
      </c>
      <c r="AU360" s="23" t="s">
        <v>81</v>
      </c>
    </row>
    <row r="361" spans="2:65" s="1" customFormat="1" ht="20.45" customHeight="1">
      <c r="B361" s="149"/>
      <c r="C361" s="193" t="s">
        <v>575</v>
      </c>
      <c r="D361" s="193" t="s">
        <v>341</v>
      </c>
      <c r="E361" s="194" t="s">
        <v>576</v>
      </c>
      <c r="F361" s="195" t="s">
        <v>577</v>
      </c>
      <c r="G361" s="196" t="s">
        <v>476</v>
      </c>
      <c r="H361" s="197">
        <v>56</v>
      </c>
      <c r="I361" s="198"/>
      <c r="J361" s="198">
        <f>ROUND(I361*H361,2)</f>
        <v>0</v>
      </c>
      <c r="K361" s="195" t="s">
        <v>132</v>
      </c>
      <c r="L361" s="199"/>
      <c r="M361" s="200" t="s">
        <v>5</v>
      </c>
      <c r="N361" s="201" t="s">
        <v>44</v>
      </c>
      <c r="O361" s="158">
        <v>0</v>
      </c>
      <c r="P361" s="158">
        <f>O361*H361</f>
        <v>0</v>
      </c>
      <c r="Q361" s="158">
        <v>3.3050000000000003E-2</v>
      </c>
      <c r="R361" s="158">
        <f>Q361*H361</f>
        <v>1.8508000000000002</v>
      </c>
      <c r="S361" s="158">
        <v>0</v>
      </c>
      <c r="T361" s="159">
        <f>S361*H361</f>
        <v>0</v>
      </c>
      <c r="AR361" s="23" t="s">
        <v>173</v>
      </c>
      <c r="AT361" s="23" t="s">
        <v>341</v>
      </c>
      <c r="AU361" s="23" t="s">
        <v>81</v>
      </c>
      <c r="AY361" s="23" t="s">
        <v>126</v>
      </c>
      <c r="BE361" s="160">
        <f>IF(N361="základní",J361,0)</f>
        <v>0</v>
      </c>
      <c r="BF361" s="160">
        <f>IF(N361="snížená",J361,0)</f>
        <v>0</v>
      </c>
      <c r="BG361" s="160">
        <f>IF(N361="zákl. přenesená",J361,0)</f>
        <v>0</v>
      </c>
      <c r="BH361" s="160">
        <f>IF(N361="sníž. přenesená",J361,0)</f>
        <v>0</v>
      </c>
      <c r="BI361" s="160">
        <f>IF(N361="nulová",J361,0)</f>
        <v>0</v>
      </c>
      <c r="BJ361" s="23" t="s">
        <v>21</v>
      </c>
      <c r="BK361" s="160">
        <f>ROUND(I361*H361,2)</f>
        <v>0</v>
      </c>
      <c r="BL361" s="23" t="s">
        <v>133</v>
      </c>
      <c r="BM361" s="23" t="s">
        <v>578</v>
      </c>
    </row>
    <row r="362" spans="2:65" s="1" customFormat="1">
      <c r="B362" s="37"/>
      <c r="D362" s="164" t="s">
        <v>135</v>
      </c>
      <c r="F362" s="192" t="s">
        <v>577</v>
      </c>
      <c r="L362" s="37"/>
      <c r="M362" s="163"/>
      <c r="N362" s="38"/>
      <c r="O362" s="38"/>
      <c r="P362" s="38"/>
      <c r="Q362" s="38"/>
      <c r="R362" s="38"/>
      <c r="S362" s="38"/>
      <c r="T362" s="66"/>
      <c r="AT362" s="23" t="s">
        <v>135</v>
      </c>
      <c r="AU362" s="23" t="s">
        <v>81</v>
      </c>
    </row>
    <row r="363" spans="2:65" s="1" customFormat="1" ht="20.45" customHeight="1">
      <c r="B363" s="149"/>
      <c r="C363" s="150" t="s">
        <v>579</v>
      </c>
      <c r="D363" s="150" t="s">
        <v>128</v>
      </c>
      <c r="E363" s="151" t="s">
        <v>580</v>
      </c>
      <c r="F363" s="152" t="s">
        <v>581</v>
      </c>
      <c r="G363" s="153" t="s">
        <v>476</v>
      </c>
      <c r="H363" s="154">
        <v>17</v>
      </c>
      <c r="I363" s="155"/>
      <c r="J363" s="155">
        <f>ROUND(I363*H363,2)</f>
        <v>0</v>
      </c>
      <c r="K363" s="152" t="s">
        <v>132</v>
      </c>
      <c r="L363" s="37"/>
      <c r="M363" s="156" t="s">
        <v>5</v>
      </c>
      <c r="N363" s="157" t="s">
        <v>44</v>
      </c>
      <c r="O363" s="158">
        <v>1.9630000000000001</v>
      </c>
      <c r="P363" s="158">
        <f>O363*H363</f>
        <v>33.371000000000002</v>
      </c>
      <c r="Q363" s="158">
        <v>7.9000000000000001E-4</v>
      </c>
      <c r="R363" s="158">
        <f>Q363*H363</f>
        <v>1.3430000000000001E-2</v>
      </c>
      <c r="S363" s="158">
        <v>0</v>
      </c>
      <c r="T363" s="159">
        <f>S363*H363</f>
        <v>0</v>
      </c>
      <c r="AR363" s="23" t="s">
        <v>215</v>
      </c>
      <c r="AT363" s="23" t="s">
        <v>128</v>
      </c>
      <c r="AU363" s="23" t="s">
        <v>81</v>
      </c>
      <c r="AY363" s="23" t="s">
        <v>126</v>
      </c>
      <c r="BE363" s="160">
        <f>IF(N363="základní",J363,0)</f>
        <v>0</v>
      </c>
      <c r="BF363" s="160">
        <f>IF(N363="snížená",J363,0)</f>
        <v>0</v>
      </c>
      <c r="BG363" s="160">
        <f>IF(N363="zákl. přenesená",J363,0)</f>
        <v>0</v>
      </c>
      <c r="BH363" s="160">
        <f>IF(N363="sníž. přenesená",J363,0)</f>
        <v>0</v>
      </c>
      <c r="BI363" s="160">
        <f>IF(N363="nulová",J363,0)</f>
        <v>0</v>
      </c>
      <c r="BJ363" s="23" t="s">
        <v>21</v>
      </c>
      <c r="BK363" s="160">
        <f>ROUND(I363*H363,2)</f>
        <v>0</v>
      </c>
      <c r="BL363" s="23" t="s">
        <v>215</v>
      </c>
      <c r="BM363" s="23" t="s">
        <v>582</v>
      </c>
    </row>
    <row r="364" spans="2:65" s="1" customFormat="1">
      <c r="B364" s="37"/>
      <c r="D364" s="161" t="s">
        <v>135</v>
      </c>
      <c r="F364" s="162" t="s">
        <v>583</v>
      </c>
      <c r="L364" s="37"/>
      <c r="M364" s="163"/>
      <c r="N364" s="38"/>
      <c r="O364" s="38"/>
      <c r="P364" s="38"/>
      <c r="Q364" s="38"/>
      <c r="R364" s="38"/>
      <c r="S364" s="38"/>
      <c r="T364" s="66"/>
      <c r="AT364" s="23" t="s">
        <v>135</v>
      </c>
      <c r="AU364" s="23" t="s">
        <v>81</v>
      </c>
    </row>
    <row r="365" spans="2:65" s="1" customFormat="1" ht="27">
      <c r="B365" s="37"/>
      <c r="D365" s="164" t="s">
        <v>137</v>
      </c>
      <c r="F365" s="165" t="s">
        <v>584</v>
      </c>
      <c r="L365" s="37"/>
      <c r="M365" s="163"/>
      <c r="N365" s="38"/>
      <c r="O365" s="38"/>
      <c r="P365" s="38"/>
      <c r="Q365" s="38"/>
      <c r="R365" s="38"/>
      <c r="S365" s="38"/>
      <c r="T365" s="66"/>
      <c r="AT365" s="23" t="s">
        <v>137</v>
      </c>
      <c r="AU365" s="23" t="s">
        <v>81</v>
      </c>
    </row>
    <row r="366" spans="2:65" s="1" customFormat="1" ht="20.45" customHeight="1">
      <c r="B366" s="149"/>
      <c r="C366" s="193" t="s">
        <v>585</v>
      </c>
      <c r="D366" s="193" t="s">
        <v>341</v>
      </c>
      <c r="E366" s="194" t="s">
        <v>586</v>
      </c>
      <c r="F366" s="195" t="s">
        <v>587</v>
      </c>
      <c r="G366" s="196" t="s">
        <v>476</v>
      </c>
      <c r="H366" s="197">
        <v>17</v>
      </c>
      <c r="I366" s="198"/>
      <c r="J366" s="198">
        <f>ROUND(I366*H366,2)</f>
        <v>0</v>
      </c>
      <c r="K366" s="195" t="s">
        <v>132</v>
      </c>
      <c r="L366" s="199"/>
      <c r="M366" s="200" t="s">
        <v>5</v>
      </c>
      <c r="N366" s="201" t="s">
        <v>44</v>
      </c>
      <c r="O366" s="158">
        <v>0</v>
      </c>
      <c r="P366" s="158">
        <f>O366*H366</f>
        <v>0</v>
      </c>
      <c r="Q366" s="158">
        <v>9.1130000000000003E-2</v>
      </c>
      <c r="R366" s="158">
        <f>Q366*H366</f>
        <v>1.54921</v>
      </c>
      <c r="S366" s="158">
        <v>0</v>
      </c>
      <c r="T366" s="159">
        <f>S366*H366</f>
        <v>0</v>
      </c>
      <c r="AR366" s="23" t="s">
        <v>316</v>
      </c>
      <c r="AT366" s="23" t="s">
        <v>341</v>
      </c>
      <c r="AU366" s="23" t="s">
        <v>81</v>
      </c>
      <c r="AY366" s="23" t="s">
        <v>126</v>
      </c>
      <c r="BE366" s="160">
        <f>IF(N366="základní",J366,0)</f>
        <v>0</v>
      </c>
      <c r="BF366" s="160">
        <f>IF(N366="snížená",J366,0)</f>
        <v>0</v>
      </c>
      <c r="BG366" s="160">
        <f>IF(N366="zákl. přenesená",J366,0)</f>
        <v>0</v>
      </c>
      <c r="BH366" s="160">
        <f>IF(N366="sníž. přenesená",J366,0)</f>
        <v>0</v>
      </c>
      <c r="BI366" s="160">
        <f>IF(N366="nulová",J366,0)</f>
        <v>0</v>
      </c>
      <c r="BJ366" s="23" t="s">
        <v>21</v>
      </c>
      <c r="BK366" s="160">
        <f>ROUND(I366*H366,2)</f>
        <v>0</v>
      </c>
      <c r="BL366" s="23" t="s">
        <v>215</v>
      </c>
      <c r="BM366" s="23" t="s">
        <v>588</v>
      </c>
    </row>
    <row r="367" spans="2:65" s="1" customFormat="1">
      <c r="B367" s="37"/>
      <c r="D367" s="161" t="s">
        <v>135</v>
      </c>
      <c r="F367" s="162" t="s">
        <v>589</v>
      </c>
      <c r="L367" s="37"/>
      <c r="M367" s="163"/>
      <c r="N367" s="38"/>
      <c r="O367" s="38"/>
      <c r="P367" s="38"/>
      <c r="Q367" s="38"/>
      <c r="R367" s="38"/>
      <c r="S367" s="38"/>
      <c r="T367" s="66"/>
      <c r="AT367" s="23" t="s">
        <v>135</v>
      </c>
      <c r="AU367" s="23" t="s">
        <v>81</v>
      </c>
    </row>
    <row r="368" spans="2:65" s="10" customFormat="1" ht="29.85" customHeight="1">
      <c r="B368" s="136"/>
      <c r="D368" s="146" t="s">
        <v>72</v>
      </c>
      <c r="E368" s="147" t="s">
        <v>178</v>
      </c>
      <c r="F368" s="147" t="s">
        <v>590</v>
      </c>
      <c r="J368" s="148">
        <f>BK368</f>
        <v>0</v>
      </c>
      <c r="L368" s="136"/>
      <c r="M368" s="140"/>
      <c r="N368" s="141"/>
      <c r="O368" s="141"/>
      <c r="P368" s="142">
        <f>SUM(P369:P406)</f>
        <v>385.27654800000005</v>
      </c>
      <c r="Q368" s="141"/>
      <c r="R368" s="142">
        <f>SUM(R369:R406)</f>
        <v>224.24335169</v>
      </c>
      <c r="S368" s="141"/>
      <c r="T368" s="143">
        <f>SUM(T369:T406)</f>
        <v>9.7200000000000006</v>
      </c>
      <c r="AR368" s="137" t="s">
        <v>21</v>
      </c>
      <c r="AT368" s="144" t="s">
        <v>72</v>
      </c>
      <c r="AU368" s="144" t="s">
        <v>21</v>
      </c>
      <c r="AY368" s="137" t="s">
        <v>126</v>
      </c>
      <c r="BK368" s="145">
        <f>SUM(BK369:BK406)</f>
        <v>0</v>
      </c>
    </row>
    <row r="369" spans="2:65" s="1" customFormat="1" ht="20.45" customHeight="1">
      <c r="B369" s="149"/>
      <c r="C369" s="150" t="s">
        <v>591</v>
      </c>
      <c r="D369" s="150" t="s">
        <v>128</v>
      </c>
      <c r="E369" s="151" t="s">
        <v>592</v>
      </c>
      <c r="F369" s="152" t="s">
        <v>593</v>
      </c>
      <c r="G369" s="153" t="s">
        <v>476</v>
      </c>
      <c r="H369" s="154">
        <v>10</v>
      </c>
      <c r="I369" s="155"/>
      <c r="J369" s="155">
        <f>ROUND(I369*H369,2)</f>
        <v>0</v>
      </c>
      <c r="K369" s="152" t="s">
        <v>132</v>
      </c>
      <c r="L369" s="37"/>
      <c r="M369" s="156" t="s">
        <v>5</v>
      </c>
      <c r="N369" s="157" t="s">
        <v>44</v>
      </c>
      <c r="O369" s="158">
        <v>0.36599999999999999</v>
      </c>
      <c r="P369" s="158">
        <f>O369*H369</f>
        <v>3.66</v>
      </c>
      <c r="Q369" s="158">
        <v>8.4000000000000003E-4</v>
      </c>
      <c r="R369" s="158">
        <f>Q369*H369</f>
        <v>8.4000000000000012E-3</v>
      </c>
      <c r="S369" s="158">
        <v>0</v>
      </c>
      <c r="T369" s="159">
        <f>S369*H369</f>
        <v>0</v>
      </c>
      <c r="AR369" s="23" t="s">
        <v>133</v>
      </c>
      <c r="AT369" s="23" t="s">
        <v>128</v>
      </c>
      <c r="AU369" s="23" t="s">
        <v>81</v>
      </c>
      <c r="AY369" s="23" t="s">
        <v>126</v>
      </c>
      <c r="BE369" s="160">
        <f>IF(N369="základní",J369,0)</f>
        <v>0</v>
      </c>
      <c r="BF369" s="160">
        <f>IF(N369="snížená",J369,0)</f>
        <v>0</v>
      </c>
      <c r="BG369" s="160">
        <f>IF(N369="zákl. přenesená",J369,0)</f>
        <v>0</v>
      </c>
      <c r="BH369" s="160">
        <f>IF(N369="sníž. přenesená",J369,0)</f>
        <v>0</v>
      </c>
      <c r="BI369" s="160">
        <f>IF(N369="nulová",J369,0)</f>
        <v>0</v>
      </c>
      <c r="BJ369" s="23" t="s">
        <v>21</v>
      </c>
      <c r="BK369" s="160">
        <f>ROUND(I369*H369,2)</f>
        <v>0</v>
      </c>
      <c r="BL369" s="23" t="s">
        <v>133</v>
      </c>
      <c r="BM369" s="23" t="s">
        <v>594</v>
      </c>
    </row>
    <row r="370" spans="2:65" s="1" customFormat="1">
      <c r="B370" s="37"/>
      <c r="D370" s="161" t="s">
        <v>135</v>
      </c>
      <c r="F370" s="162" t="s">
        <v>593</v>
      </c>
      <c r="L370" s="37"/>
      <c r="M370" s="163"/>
      <c r="N370" s="38"/>
      <c r="O370" s="38"/>
      <c r="P370" s="38"/>
      <c r="Q370" s="38"/>
      <c r="R370" s="38"/>
      <c r="S370" s="38"/>
      <c r="T370" s="66"/>
      <c r="AT370" s="23" t="s">
        <v>135</v>
      </c>
      <c r="AU370" s="23" t="s">
        <v>81</v>
      </c>
    </row>
    <row r="371" spans="2:65" s="11" customFormat="1">
      <c r="B371" s="166"/>
      <c r="D371" s="164" t="s">
        <v>149</v>
      </c>
      <c r="E371" s="167" t="s">
        <v>5</v>
      </c>
      <c r="F371" s="168" t="s">
        <v>931</v>
      </c>
      <c r="H371" s="169">
        <v>10</v>
      </c>
      <c r="L371" s="166"/>
      <c r="M371" s="170"/>
      <c r="N371" s="171"/>
      <c r="O371" s="171"/>
      <c r="P371" s="171"/>
      <c r="Q371" s="171"/>
      <c r="R371" s="171"/>
      <c r="S371" s="171"/>
      <c r="T371" s="172"/>
      <c r="AT371" s="173" t="s">
        <v>149</v>
      </c>
      <c r="AU371" s="173" t="s">
        <v>81</v>
      </c>
      <c r="AV371" s="11" t="s">
        <v>81</v>
      </c>
      <c r="AW371" s="11" t="s">
        <v>36</v>
      </c>
      <c r="AX371" s="11" t="s">
        <v>73</v>
      </c>
      <c r="AY371" s="173" t="s">
        <v>126</v>
      </c>
    </row>
    <row r="372" spans="2:65" s="1" customFormat="1" ht="20.45" customHeight="1">
      <c r="B372" s="149"/>
      <c r="C372" s="193" t="s">
        <v>595</v>
      </c>
      <c r="D372" s="193" t="s">
        <v>341</v>
      </c>
      <c r="E372" s="194" t="s">
        <v>596</v>
      </c>
      <c r="F372" s="195" t="s">
        <v>597</v>
      </c>
      <c r="G372" s="196" t="s">
        <v>598</v>
      </c>
      <c r="H372" s="197">
        <v>200</v>
      </c>
      <c r="I372" s="198"/>
      <c r="J372" s="198">
        <f>ROUND(I372*H372,2)</f>
        <v>0</v>
      </c>
      <c r="K372" s="195" t="s">
        <v>5</v>
      </c>
      <c r="L372" s="199"/>
      <c r="M372" s="200" t="s">
        <v>5</v>
      </c>
      <c r="N372" s="201" t="s">
        <v>44</v>
      </c>
      <c r="O372" s="158">
        <v>0</v>
      </c>
      <c r="P372" s="158">
        <f>O372*H372</f>
        <v>0</v>
      </c>
      <c r="Q372" s="158">
        <v>1E-3</v>
      </c>
      <c r="R372" s="158">
        <f>Q372*H372</f>
        <v>0.2</v>
      </c>
      <c r="S372" s="158">
        <v>0</v>
      </c>
      <c r="T372" s="159">
        <f>S372*H372</f>
        <v>0</v>
      </c>
      <c r="AR372" s="23" t="s">
        <v>173</v>
      </c>
      <c r="AT372" s="23" t="s">
        <v>341</v>
      </c>
      <c r="AU372" s="23" t="s">
        <v>81</v>
      </c>
      <c r="AY372" s="23" t="s">
        <v>126</v>
      </c>
      <c r="BE372" s="160">
        <f>IF(N372="základní",J372,0)</f>
        <v>0</v>
      </c>
      <c r="BF372" s="160">
        <f>IF(N372="snížená",J372,0)</f>
        <v>0</v>
      </c>
      <c r="BG372" s="160">
        <f>IF(N372="zákl. přenesená",J372,0)</f>
        <v>0</v>
      </c>
      <c r="BH372" s="160">
        <f>IF(N372="sníž. přenesená",J372,0)</f>
        <v>0</v>
      </c>
      <c r="BI372" s="160">
        <f>IF(N372="nulová",J372,0)</f>
        <v>0</v>
      </c>
      <c r="BJ372" s="23" t="s">
        <v>21</v>
      </c>
      <c r="BK372" s="160">
        <f>ROUND(I372*H372,2)</f>
        <v>0</v>
      </c>
      <c r="BL372" s="23" t="s">
        <v>133</v>
      </c>
      <c r="BM372" s="23" t="s">
        <v>599</v>
      </c>
    </row>
    <row r="373" spans="2:65" s="1" customFormat="1">
      <c r="B373" s="37"/>
      <c r="D373" s="161" t="s">
        <v>135</v>
      </c>
      <c r="F373" s="162" t="s">
        <v>597</v>
      </c>
      <c r="L373" s="37"/>
      <c r="M373" s="163"/>
      <c r="N373" s="38"/>
      <c r="O373" s="38"/>
      <c r="P373" s="38"/>
      <c r="Q373" s="38"/>
      <c r="R373" s="38"/>
      <c r="S373" s="38"/>
      <c r="T373" s="66"/>
      <c r="AT373" s="23" t="s">
        <v>135</v>
      </c>
      <c r="AU373" s="23" t="s">
        <v>81</v>
      </c>
    </row>
    <row r="374" spans="2:65" s="11" customFormat="1">
      <c r="B374" s="166"/>
      <c r="D374" s="164" t="s">
        <v>149</v>
      </c>
      <c r="E374" s="167" t="s">
        <v>5</v>
      </c>
      <c r="F374" s="168" t="s">
        <v>932</v>
      </c>
      <c r="H374" s="169">
        <v>200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73" t="s">
        <v>149</v>
      </c>
      <c r="AU374" s="173" t="s">
        <v>81</v>
      </c>
      <c r="AV374" s="11" t="s">
        <v>81</v>
      </c>
      <c r="AW374" s="11" t="s">
        <v>36</v>
      </c>
      <c r="AX374" s="11" t="s">
        <v>73</v>
      </c>
      <c r="AY374" s="173" t="s">
        <v>126</v>
      </c>
    </row>
    <row r="375" spans="2:65" s="1" customFormat="1" ht="28.9" customHeight="1">
      <c r="B375" s="149"/>
      <c r="C375" s="150" t="s">
        <v>600</v>
      </c>
      <c r="D375" s="150" t="s">
        <v>128</v>
      </c>
      <c r="E375" s="151" t="s">
        <v>601</v>
      </c>
      <c r="F375" s="152" t="s">
        <v>602</v>
      </c>
      <c r="G375" s="153" t="s">
        <v>146</v>
      </c>
      <c r="H375" s="154">
        <v>2</v>
      </c>
      <c r="I375" s="155"/>
      <c r="J375" s="155">
        <f>ROUND(I375*H375,2)</f>
        <v>0</v>
      </c>
      <c r="K375" s="152" t="s">
        <v>132</v>
      </c>
      <c r="L375" s="37"/>
      <c r="M375" s="156" t="s">
        <v>5</v>
      </c>
      <c r="N375" s="157" t="s">
        <v>44</v>
      </c>
      <c r="O375" s="158">
        <v>0.23</v>
      </c>
      <c r="P375" s="158">
        <f>O375*H375</f>
        <v>0.46</v>
      </c>
      <c r="Q375" s="158">
        <v>0</v>
      </c>
      <c r="R375" s="158">
        <f>Q375*H375</f>
        <v>0</v>
      </c>
      <c r="S375" s="158">
        <v>0</v>
      </c>
      <c r="T375" s="159">
        <f>S375*H375</f>
        <v>0</v>
      </c>
      <c r="AR375" s="23" t="s">
        <v>133</v>
      </c>
      <c r="AT375" s="23" t="s">
        <v>128</v>
      </c>
      <c r="AU375" s="23" t="s">
        <v>81</v>
      </c>
      <c r="AY375" s="23" t="s">
        <v>126</v>
      </c>
      <c r="BE375" s="160">
        <f>IF(N375="základní",J375,0)</f>
        <v>0</v>
      </c>
      <c r="BF375" s="160">
        <f>IF(N375="snížená",J375,0)</f>
        <v>0</v>
      </c>
      <c r="BG375" s="160">
        <f>IF(N375="zákl. přenesená",J375,0)</f>
        <v>0</v>
      </c>
      <c r="BH375" s="160">
        <f>IF(N375="sníž. přenesená",J375,0)</f>
        <v>0</v>
      </c>
      <c r="BI375" s="160">
        <f>IF(N375="nulová",J375,0)</f>
        <v>0</v>
      </c>
      <c r="BJ375" s="23" t="s">
        <v>21</v>
      </c>
      <c r="BK375" s="160">
        <f>ROUND(I375*H375,2)</f>
        <v>0</v>
      </c>
      <c r="BL375" s="23" t="s">
        <v>133</v>
      </c>
      <c r="BM375" s="23" t="s">
        <v>603</v>
      </c>
    </row>
    <row r="376" spans="2:65" s="1" customFormat="1">
      <c r="B376" s="37"/>
      <c r="D376" s="164" t="s">
        <v>135</v>
      </c>
      <c r="F376" s="192" t="s">
        <v>604</v>
      </c>
      <c r="L376" s="37"/>
      <c r="M376" s="163"/>
      <c r="N376" s="38"/>
      <c r="O376" s="38"/>
      <c r="P376" s="38"/>
      <c r="Q376" s="38"/>
      <c r="R376" s="38"/>
      <c r="S376" s="38"/>
      <c r="T376" s="66"/>
      <c r="AT376" s="23" t="s">
        <v>135</v>
      </c>
      <c r="AU376" s="23" t="s">
        <v>81</v>
      </c>
    </row>
    <row r="377" spans="2:65" s="1" customFormat="1" ht="20.45" customHeight="1">
      <c r="B377" s="149"/>
      <c r="C377" s="193" t="s">
        <v>605</v>
      </c>
      <c r="D377" s="193" t="s">
        <v>341</v>
      </c>
      <c r="E377" s="194" t="s">
        <v>606</v>
      </c>
      <c r="F377" s="195" t="s">
        <v>607</v>
      </c>
      <c r="G377" s="196" t="s">
        <v>146</v>
      </c>
      <c r="H377" s="197">
        <v>2</v>
      </c>
      <c r="I377" s="198"/>
      <c r="J377" s="198">
        <f>ROUND(I377*H377,2)</f>
        <v>0</v>
      </c>
      <c r="K377" s="195" t="s">
        <v>132</v>
      </c>
      <c r="L377" s="199"/>
      <c r="M377" s="200" t="s">
        <v>5</v>
      </c>
      <c r="N377" s="201" t="s">
        <v>44</v>
      </c>
      <c r="O377" s="158">
        <v>0</v>
      </c>
      <c r="P377" s="158">
        <f>O377*H377</f>
        <v>0</v>
      </c>
      <c r="Q377" s="158">
        <v>1.4499999999999999E-3</v>
      </c>
      <c r="R377" s="158">
        <f>Q377*H377</f>
        <v>2.8999999999999998E-3</v>
      </c>
      <c r="S377" s="158">
        <v>0</v>
      </c>
      <c r="T377" s="159">
        <f>S377*H377</f>
        <v>0</v>
      </c>
      <c r="AR377" s="23" t="s">
        <v>173</v>
      </c>
      <c r="AT377" s="23" t="s">
        <v>341</v>
      </c>
      <c r="AU377" s="23" t="s">
        <v>81</v>
      </c>
      <c r="AY377" s="23" t="s">
        <v>126</v>
      </c>
      <c r="BE377" s="160">
        <f>IF(N377="základní",J377,0)</f>
        <v>0</v>
      </c>
      <c r="BF377" s="160">
        <f>IF(N377="snížená",J377,0)</f>
        <v>0</v>
      </c>
      <c r="BG377" s="160">
        <f>IF(N377="zákl. přenesená",J377,0)</f>
        <v>0</v>
      </c>
      <c r="BH377" s="160">
        <f>IF(N377="sníž. přenesená",J377,0)</f>
        <v>0</v>
      </c>
      <c r="BI377" s="160">
        <f>IF(N377="nulová",J377,0)</f>
        <v>0</v>
      </c>
      <c r="BJ377" s="23" t="s">
        <v>21</v>
      </c>
      <c r="BK377" s="160">
        <f>ROUND(I377*H377,2)</f>
        <v>0</v>
      </c>
      <c r="BL377" s="23" t="s">
        <v>133</v>
      </c>
      <c r="BM377" s="23" t="s">
        <v>608</v>
      </c>
    </row>
    <row r="378" spans="2:65" s="1" customFormat="1">
      <c r="B378" s="37"/>
      <c r="D378" s="161" t="s">
        <v>135</v>
      </c>
      <c r="F378" s="162" t="s">
        <v>609</v>
      </c>
      <c r="L378" s="37"/>
      <c r="M378" s="163"/>
      <c r="N378" s="38"/>
      <c r="O378" s="38"/>
      <c r="P378" s="38"/>
      <c r="Q378" s="38"/>
      <c r="R378" s="38"/>
      <c r="S378" s="38"/>
      <c r="T378" s="66"/>
      <c r="AT378" s="23" t="s">
        <v>135</v>
      </c>
      <c r="AU378" s="23" t="s">
        <v>81</v>
      </c>
    </row>
    <row r="379" spans="2:65" s="1" customFormat="1" ht="40.5">
      <c r="B379" s="37"/>
      <c r="D379" s="164" t="s">
        <v>137</v>
      </c>
      <c r="F379" s="165" t="s">
        <v>610</v>
      </c>
      <c r="L379" s="37"/>
      <c r="M379" s="163"/>
      <c r="N379" s="38"/>
      <c r="O379" s="38"/>
      <c r="P379" s="38"/>
      <c r="Q379" s="38"/>
      <c r="R379" s="38"/>
      <c r="S379" s="38"/>
      <c r="T379" s="66"/>
      <c r="AT379" s="23" t="s">
        <v>137</v>
      </c>
      <c r="AU379" s="23" t="s">
        <v>81</v>
      </c>
    </row>
    <row r="380" spans="2:65" s="1" customFormat="1" ht="28.9" customHeight="1">
      <c r="B380" s="149"/>
      <c r="C380" s="150" t="s">
        <v>611</v>
      </c>
      <c r="D380" s="150" t="s">
        <v>128</v>
      </c>
      <c r="E380" s="151" t="s">
        <v>612</v>
      </c>
      <c r="F380" s="152" t="s">
        <v>613</v>
      </c>
      <c r="G380" s="153" t="s">
        <v>146</v>
      </c>
      <c r="H380" s="154">
        <v>2</v>
      </c>
      <c r="I380" s="155"/>
      <c r="J380" s="155">
        <f>ROUND(I380*H380,2)</f>
        <v>0</v>
      </c>
      <c r="K380" s="152" t="s">
        <v>132</v>
      </c>
      <c r="L380" s="37"/>
      <c r="M380" s="156" t="s">
        <v>5</v>
      </c>
      <c r="N380" s="157" t="s">
        <v>44</v>
      </c>
      <c r="O380" s="158">
        <v>15.048999999999999</v>
      </c>
      <c r="P380" s="158">
        <f>O380*H380</f>
        <v>30.097999999999999</v>
      </c>
      <c r="Q380" s="158">
        <v>15.30899</v>
      </c>
      <c r="R380" s="158">
        <f>Q380*H380</f>
        <v>30.617979999999999</v>
      </c>
      <c r="S380" s="158">
        <v>0</v>
      </c>
      <c r="T380" s="159">
        <f>S380*H380</f>
        <v>0</v>
      </c>
      <c r="AR380" s="23" t="s">
        <v>133</v>
      </c>
      <c r="AT380" s="23" t="s">
        <v>128</v>
      </c>
      <c r="AU380" s="23" t="s">
        <v>81</v>
      </c>
      <c r="AY380" s="23" t="s">
        <v>126</v>
      </c>
      <c r="BE380" s="160">
        <f>IF(N380="základní",J380,0)</f>
        <v>0</v>
      </c>
      <c r="BF380" s="160">
        <f>IF(N380="snížená",J380,0)</f>
        <v>0</v>
      </c>
      <c r="BG380" s="160">
        <f>IF(N380="zákl. přenesená",J380,0)</f>
        <v>0</v>
      </c>
      <c r="BH380" s="160">
        <f>IF(N380="sníž. přenesená",J380,0)</f>
        <v>0</v>
      </c>
      <c r="BI380" s="160">
        <f>IF(N380="nulová",J380,0)</f>
        <v>0</v>
      </c>
      <c r="BJ380" s="23" t="s">
        <v>21</v>
      </c>
      <c r="BK380" s="160">
        <f>ROUND(I380*H380,2)</f>
        <v>0</v>
      </c>
      <c r="BL380" s="23" t="s">
        <v>133</v>
      </c>
      <c r="BM380" s="23" t="s">
        <v>614</v>
      </c>
    </row>
    <row r="381" spans="2:65" s="1" customFormat="1" ht="27">
      <c r="B381" s="37"/>
      <c r="D381" s="164" t="s">
        <v>135</v>
      </c>
      <c r="F381" s="192" t="s">
        <v>615</v>
      </c>
      <c r="L381" s="37"/>
      <c r="M381" s="163"/>
      <c r="N381" s="38"/>
      <c r="O381" s="38"/>
      <c r="P381" s="38"/>
      <c r="Q381" s="38"/>
      <c r="R381" s="38"/>
      <c r="S381" s="38"/>
      <c r="T381" s="66"/>
      <c r="AT381" s="23" t="s">
        <v>135</v>
      </c>
      <c r="AU381" s="23" t="s">
        <v>81</v>
      </c>
    </row>
    <row r="382" spans="2:65" s="1" customFormat="1" ht="20.45" customHeight="1">
      <c r="B382" s="149"/>
      <c r="C382" s="150" t="s">
        <v>616</v>
      </c>
      <c r="D382" s="150" t="s">
        <v>128</v>
      </c>
      <c r="E382" s="151" t="s">
        <v>617</v>
      </c>
      <c r="F382" s="152" t="s">
        <v>618</v>
      </c>
      <c r="G382" s="153" t="s">
        <v>146</v>
      </c>
      <c r="H382" s="154">
        <v>2</v>
      </c>
      <c r="I382" s="155"/>
      <c r="J382" s="155">
        <f>ROUND(I382*H382,2)</f>
        <v>0</v>
      </c>
      <c r="K382" s="152" t="s">
        <v>132</v>
      </c>
      <c r="L382" s="37"/>
      <c r="M382" s="156" t="s">
        <v>5</v>
      </c>
      <c r="N382" s="157" t="s">
        <v>44</v>
      </c>
      <c r="O382" s="158">
        <v>21.213999999999999</v>
      </c>
      <c r="P382" s="158">
        <f>O382*H382</f>
        <v>42.427999999999997</v>
      </c>
      <c r="Q382" s="158">
        <v>7.0056599999999998</v>
      </c>
      <c r="R382" s="158">
        <f>Q382*H382</f>
        <v>14.01132</v>
      </c>
      <c r="S382" s="158">
        <v>0</v>
      </c>
      <c r="T382" s="159">
        <f>S382*H382</f>
        <v>0</v>
      </c>
      <c r="AR382" s="23" t="s">
        <v>133</v>
      </c>
      <c r="AT382" s="23" t="s">
        <v>128</v>
      </c>
      <c r="AU382" s="23" t="s">
        <v>81</v>
      </c>
      <c r="AY382" s="23" t="s">
        <v>126</v>
      </c>
      <c r="BE382" s="160">
        <f>IF(N382="základní",J382,0)</f>
        <v>0</v>
      </c>
      <c r="BF382" s="160">
        <f>IF(N382="snížená",J382,0)</f>
        <v>0</v>
      </c>
      <c r="BG382" s="160">
        <f>IF(N382="zákl. přenesená",J382,0)</f>
        <v>0</v>
      </c>
      <c r="BH382" s="160">
        <f>IF(N382="sníž. přenesená",J382,0)</f>
        <v>0</v>
      </c>
      <c r="BI382" s="160">
        <f>IF(N382="nulová",J382,0)</f>
        <v>0</v>
      </c>
      <c r="BJ382" s="23" t="s">
        <v>21</v>
      </c>
      <c r="BK382" s="160">
        <f>ROUND(I382*H382,2)</f>
        <v>0</v>
      </c>
      <c r="BL382" s="23" t="s">
        <v>133</v>
      </c>
      <c r="BM382" s="23" t="s">
        <v>619</v>
      </c>
    </row>
    <row r="383" spans="2:65" s="1" customFormat="1" ht="27">
      <c r="B383" s="37"/>
      <c r="D383" s="164" t="s">
        <v>135</v>
      </c>
      <c r="F383" s="192" t="s">
        <v>620</v>
      </c>
      <c r="L383" s="37"/>
      <c r="M383" s="163"/>
      <c r="N383" s="38"/>
      <c r="O383" s="38"/>
      <c r="P383" s="38"/>
      <c r="Q383" s="38"/>
      <c r="R383" s="38"/>
      <c r="S383" s="38"/>
      <c r="T383" s="66"/>
      <c r="AT383" s="23" t="s">
        <v>135</v>
      </c>
      <c r="AU383" s="23" t="s">
        <v>81</v>
      </c>
    </row>
    <row r="384" spans="2:65" s="1" customFormat="1" ht="20.45" customHeight="1">
      <c r="B384" s="149"/>
      <c r="C384" s="150" t="s">
        <v>621</v>
      </c>
      <c r="D384" s="150" t="s">
        <v>128</v>
      </c>
      <c r="E384" s="151" t="s">
        <v>622</v>
      </c>
      <c r="F384" s="152" t="s">
        <v>623</v>
      </c>
      <c r="G384" s="153" t="s">
        <v>146</v>
      </c>
      <c r="H384" s="154">
        <v>4</v>
      </c>
      <c r="I384" s="155"/>
      <c r="J384" s="155">
        <f>ROUND(I384*H384,2)</f>
        <v>0</v>
      </c>
      <c r="K384" s="152" t="s">
        <v>132</v>
      </c>
      <c r="L384" s="37"/>
      <c r="M384" s="156" t="s">
        <v>5</v>
      </c>
      <c r="N384" s="157" t="s">
        <v>44</v>
      </c>
      <c r="O384" s="158">
        <v>37.472000000000001</v>
      </c>
      <c r="P384" s="158">
        <f>O384*H384</f>
        <v>149.88800000000001</v>
      </c>
      <c r="Q384" s="158">
        <v>16.75142</v>
      </c>
      <c r="R384" s="158">
        <f>Q384*H384</f>
        <v>67.005679999999998</v>
      </c>
      <c r="S384" s="158">
        <v>0</v>
      </c>
      <c r="T384" s="159">
        <f>S384*H384</f>
        <v>0</v>
      </c>
      <c r="AR384" s="23" t="s">
        <v>133</v>
      </c>
      <c r="AT384" s="23" t="s">
        <v>128</v>
      </c>
      <c r="AU384" s="23" t="s">
        <v>81</v>
      </c>
      <c r="AY384" s="23" t="s">
        <v>126</v>
      </c>
      <c r="BE384" s="160">
        <f>IF(N384="základní",J384,0)</f>
        <v>0</v>
      </c>
      <c r="BF384" s="160">
        <f>IF(N384="snížená",J384,0)</f>
        <v>0</v>
      </c>
      <c r="BG384" s="160">
        <f>IF(N384="zákl. přenesená",J384,0)</f>
        <v>0</v>
      </c>
      <c r="BH384" s="160">
        <f>IF(N384="sníž. přenesená",J384,0)</f>
        <v>0</v>
      </c>
      <c r="BI384" s="160">
        <f>IF(N384="nulová",J384,0)</f>
        <v>0</v>
      </c>
      <c r="BJ384" s="23" t="s">
        <v>21</v>
      </c>
      <c r="BK384" s="160">
        <f>ROUND(I384*H384,2)</f>
        <v>0</v>
      </c>
      <c r="BL384" s="23" t="s">
        <v>133</v>
      </c>
      <c r="BM384" s="23" t="s">
        <v>624</v>
      </c>
    </row>
    <row r="385" spans="2:65" s="1" customFormat="1" ht="27">
      <c r="B385" s="37"/>
      <c r="D385" s="161" t="s">
        <v>135</v>
      </c>
      <c r="F385" s="162" t="s">
        <v>625</v>
      </c>
      <c r="L385" s="37"/>
      <c r="M385" s="163"/>
      <c r="N385" s="38"/>
      <c r="O385" s="38"/>
      <c r="P385" s="38"/>
      <c r="Q385" s="38"/>
      <c r="R385" s="38"/>
      <c r="S385" s="38"/>
      <c r="T385" s="66"/>
      <c r="AT385" s="23" t="s">
        <v>135</v>
      </c>
      <c r="AU385" s="23" t="s">
        <v>81</v>
      </c>
    </row>
    <row r="386" spans="2:65" s="11" customFormat="1">
      <c r="B386" s="166"/>
      <c r="D386" s="164" t="s">
        <v>149</v>
      </c>
      <c r="E386" s="167" t="s">
        <v>5</v>
      </c>
      <c r="F386" s="168" t="s">
        <v>626</v>
      </c>
      <c r="H386" s="169">
        <v>4</v>
      </c>
      <c r="L386" s="166"/>
      <c r="M386" s="170"/>
      <c r="N386" s="171"/>
      <c r="O386" s="171"/>
      <c r="P386" s="171"/>
      <c r="Q386" s="171"/>
      <c r="R386" s="171"/>
      <c r="S386" s="171"/>
      <c r="T386" s="172"/>
      <c r="AT386" s="173" t="s">
        <v>149</v>
      </c>
      <c r="AU386" s="173" t="s">
        <v>81</v>
      </c>
      <c r="AV386" s="11" t="s">
        <v>81</v>
      </c>
      <c r="AW386" s="11" t="s">
        <v>36</v>
      </c>
      <c r="AX386" s="11" t="s">
        <v>73</v>
      </c>
      <c r="AY386" s="173" t="s">
        <v>126</v>
      </c>
    </row>
    <row r="387" spans="2:65" s="1" customFormat="1" ht="28.9" customHeight="1">
      <c r="B387" s="149"/>
      <c r="C387" s="150" t="s">
        <v>627</v>
      </c>
      <c r="D387" s="150" t="s">
        <v>128</v>
      </c>
      <c r="E387" s="151" t="s">
        <v>628</v>
      </c>
      <c r="F387" s="152" t="s">
        <v>629</v>
      </c>
      <c r="G387" s="153" t="s">
        <v>206</v>
      </c>
      <c r="H387" s="154">
        <v>27.067</v>
      </c>
      <c r="I387" s="155"/>
      <c r="J387" s="155">
        <f>ROUND(I387*H387,2)</f>
        <v>0</v>
      </c>
      <c r="K387" s="152" t="s">
        <v>5</v>
      </c>
      <c r="L387" s="37"/>
      <c r="M387" s="156" t="s">
        <v>5</v>
      </c>
      <c r="N387" s="157" t="s">
        <v>44</v>
      </c>
      <c r="O387" s="158">
        <v>3.6440000000000001</v>
      </c>
      <c r="P387" s="158">
        <f>O387*H387</f>
        <v>98.632148000000001</v>
      </c>
      <c r="Q387" s="158">
        <v>2.46367</v>
      </c>
      <c r="R387" s="158">
        <f>Q387*H387</f>
        <v>66.68415589</v>
      </c>
      <c r="S387" s="158">
        <v>0</v>
      </c>
      <c r="T387" s="159">
        <f>S387*H387</f>
        <v>0</v>
      </c>
      <c r="AR387" s="23" t="s">
        <v>133</v>
      </c>
      <c r="AT387" s="23" t="s">
        <v>128</v>
      </c>
      <c r="AU387" s="23" t="s">
        <v>81</v>
      </c>
      <c r="AY387" s="23" t="s">
        <v>126</v>
      </c>
      <c r="BE387" s="160">
        <f>IF(N387="základní",J387,0)</f>
        <v>0</v>
      </c>
      <c r="BF387" s="160">
        <f>IF(N387="snížená",J387,0)</f>
        <v>0</v>
      </c>
      <c r="BG387" s="160">
        <f>IF(N387="zákl. přenesená",J387,0)</f>
        <v>0</v>
      </c>
      <c r="BH387" s="160">
        <f>IF(N387="sníž. přenesená",J387,0)</f>
        <v>0</v>
      </c>
      <c r="BI387" s="160">
        <f>IF(N387="nulová",J387,0)</f>
        <v>0</v>
      </c>
      <c r="BJ387" s="23" t="s">
        <v>21</v>
      </c>
      <c r="BK387" s="160">
        <f>ROUND(I387*H387,2)</f>
        <v>0</v>
      </c>
      <c r="BL387" s="23" t="s">
        <v>133</v>
      </c>
      <c r="BM387" s="23" t="s">
        <v>630</v>
      </c>
    </row>
    <row r="388" spans="2:65" s="1" customFormat="1" ht="27">
      <c r="B388" s="37"/>
      <c r="D388" s="161" t="s">
        <v>135</v>
      </c>
      <c r="F388" s="162" t="s">
        <v>631</v>
      </c>
      <c r="L388" s="37"/>
      <c r="M388" s="163"/>
      <c r="N388" s="38"/>
      <c r="O388" s="38"/>
      <c r="P388" s="38"/>
      <c r="Q388" s="38"/>
      <c r="R388" s="38"/>
      <c r="S388" s="38"/>
      <c r="T388" s="66"/>
      <c r="AT388" s="23" t="s">
        <v>135</v>
      </c>
      <c r="AU388" s="23" t="s">
        <v>81</v>
      </c>
    </row>
    <row r="389" spans="2:65" s="11" customFormat="1">
      <c r="B389" s="166"/>
      <c r="D389" s="161" t="s">
        <v>149</v>
      </c>
      <c r="E389" s="173" t="s">
        <v>5</v>
      </c>
      <c r="F389" s="182" t="s">
        <v>632</v>
      </c>
      <c r="H389" s="183">
        <v>12.253</v>
      </c>
      <c r="L389" s="166"/>
      <c r="M389" s="170"/>
      <c r="N389" s="171"/>
      <c r="O389" s="171"/>
      <c r="P389" s="171"/>
      <c r="Q389" s="171"/>
      <c r="R389" s="171"/>
      <c r="S389" s="171"/>
      <c r="T389" s="172"/>
      <c r="AT389" s="173" t="s">
        <v>149</v>
      </c>
      <c r="AU389" s="173" t="s">
        <v>81</v>
      </c>
      <c r="AV389" s="11" t="s">
        <v>81</v>
      </c>
      <c r="AW389" s="11" t="s">
        <v>36</v>
      </c>
      <c r="AX389" s="11" t="s">
        <v>73</v>
      </c>
      <c r="AY389" s="173" t="s">
        <v>126</v>
      </c>
    </row>
    <row r="390" spans="2:65" s="11" customFormat="1">
      <c r="B390" s="166"/>
      <c r="D390" s="164" t="s">
        <v>149</v>
      </c>
      <c r="E390" s="167" t="s">
        <v>5</v>
      </c>
      <c r="F390" s="168" t="s">
        <v>633</v>
      </c>
      <c r="H390" s="169">
        <v>14.814</v>
      </c>
      <c r="L390" s="166"/>
      <c r="M390" s="170"/>
      <c r="N390" s="171"/>
      <c r="O390" s="171"/>
      <c r="P390" s="171"/>
      <c r="Q390" s="171"/>
      <c r="R390" s="171"/>
      <c r="S390" s="171"/>
      <c r="T390" s="172"/>
      <c r="AT390" s="173" t="s">
        <v>149</v>
      </c>
      <c r="AU390" s="173" t="s">
        <v>81</v>
      </c>
      <c r="AV390" s="11" t="s">
        <v>81</v>
      </c>
      <c r="AW390" s="11" t="s">
        <v>36</v>
      </c>
      <c r="AX390" s="11" t="s">
        <v>73</v>
      </c>
      <c r="AY390" s="173" t="s">
        <v>126</v>
      </c>
    </row>
    <row r="391" spans="2:65" s="1" customFormat="1" ht="20.45" customHeight="1">
      <c r="B391" s="149"/>
      <c r="C391" s="150" t="s">
        <v>634</v>
      </c>
      <c r="D391" s="150" t="s">
        <v>128</v>
      </c>
      <c r="E391" s="151" t="s">
        <v>635</v>
      </c>
      <c r="F391" s="152" t="s">
        <v>636</v>
      </c>
      <c r="G391" s="153" t="s">
        <v>476</v>
      </c>
      <c r="H391" s="154">
        <v>14</v>
      </c>
      <c r="I391" s="155"/>
      <c r="J391" s="155">
        <f>ROUND(I391*H391,2)</f>
        <v>0</v>
      </c>
      <c r="K391" s="152" t="s">
        <v>5</v>
      </c>
      <c r="L391" s="37"/>
      <c r="M391" s="156" t="s">
        <v>5</v>
      </c>
      <c r="N391" s="157" t="s">
        <v>44</v>
      </c>
      <c r="O391" s="158">
        <v>1.36</v>
      </c>
      <c r="P391" s="158">
        <f>O391*H391</f>
        <v>19.040000000000003</v>
      </c>
      <c r="Q391" s="158">
        <v>1.0456099999999999</v>
      </c>
      <c r="R391" s="158">
        <f>Q391*H391</f>
        <v>14.638539999999999</v>
      </c>
      <c r="S391" s="158">
        <v>0</v>
      </c>
      <c r="T391" s="159">
        <f>S391*H391</f>
        <v>0</v>
      </c>
      <c r="AR391" s="23" t="s">
        <v>133</v>
      </c>
      <c r="AT391" s="23" t="s">
        <v>128</v>
      </c>
      <c r="AU391" s="23" t="s">
        <v>81</v>
      </c>
      <c r="AY391" s="23" t="s">
        <v>126</v>
      </c>
      <c r="BE391" s="160">
        <f>IF(N391="základní",J391,0)</f>
        <v>0</v>
      </c>
      <c r="BF391" s="160">
        <f>IF(N391="snížená",J391,0)</f>
        <v>0</v>
      </c>
      <c r="BG391" s="160">
        <f>IF(N391="zákl. přenesená",J391,0)</f>
        <v>0</v>
      </c>
      <c r="BH391" s="160">
        <f>IF(N391="sníž. přenesená",J391,0)</f>
        <v>0</v>
      </c>
      <c r="BI391" s="160">
        <f>IF(N391="nulová",J391,0)</f>
        <v>0</v>
      </c>
      <c r="BJ391" s="23" t="s">
        <v>21</v>
      </c>
      <c r="BK391" s="160">
        <f>ROUND(I391*H391,2)</f>
        <v>0</v>
      </c>
      <c r="BL391" s="23" t="s">
        <v>133</v>
      </c>
      <c r="BM391" s="23" t="s">
        <v>637</v>
      </c>
    </row>
    <row r="392" spans="2:65" s="1" customFormat="1">
      <c r="B392" s="37"/>
      <c r="D392" s="164" t="s">
        <v>135</v>
      </c>
      <c r="F392" s="192" t="s">
        <v>638</v>
      </c>
      <c r="L392" s="37"/>
      <c r="M392" s="163"/>
      <c r="N392" s="38"/>
      <c r="O392" s="38"/>
      <c r="P392" s="38"/>
      <c r="Q392" s="38"/>
      <c r="R392" s="38"/>
      <c r="S392" s="38"/>
      <c r="T392" s="66"/>
      <c r="AT392" s="23" t="s">
        <v>135</v>
      </c>
      <c r="AU392" s="23" t="s">
        <v>81</v>
      </c>
    </row>
    <row r="393" spans="2:65" s="1" customFormat="1" ht="20.45" customHeight="1">
      <c r="B393" s="149"/>
      <c r="C393" s="193" t="s">
        <v>639</v>
      </c>
      <c r="D393" s="193" t="s">
        <v>341</v>
      </c>
      <c r="E393" s="194" t="s">
        <v>640</v>
      </c>
      <c r="F393" s="195" t="s">
        <v>641</v>
      </c>
      <c r="G393" s="196" t="s">
        <v>476</v>
      </c>
      <c r="H393" s="197">
        <v>14.21</v>
      </c>
      <c r="I393" s="198"/>
      <c r="J393" s="198">
        <f>ROUND(I393*H393,2)</f>
        <v>0</v>
      </c>
      <c r="K393" s="195" t="s">
        <v>132</v>
      </c>
      <c r="L393" s="199"/>
      <c r="M393" s="200" t="s">
        <v>5</v>
      </c>
      <c r="N393" s="201" t="s">
        <v>44</v>
      </c>
      <c r="O393" s="158">
        <v>0</v>
      </c>
      <c r="P393" s="158">
        <f>O393*H393</f>
        <v>0</v>
      </c>
      <c r="Q393" s="158">
        <v>5.3E-3</v>
      </c>
      <c r="R393" s="158">
        <f>Q393*H393</f>
        <v>7.5313000000000005E-2</v>
      </c>
      <c r="S393" s="158">
        <v>0</v>
      </c>
      <c r="T393" s="159">
        <f>S393*H393</f>
        <v>0</v>
      </c>
      <c r="AR393" s="23" t="s">
        <v>173</v>
      </c>
      <c r="AT393" s="23" t="s">
        <v>341</v>
      </c>
      <c r="AU393" s="23" t="s">
        <v>81</v>
      </c>
      <c r="AY393" s="23" t="s">
        <v>126</v>
      </c>
      <c r="BE393" s="160">
        <f>IF(N393="základní",J393,0)</f>
        <v>0</v>
      </c>
      <c r="BF393" s="160">
        <f>IF(N393="snížená",J393,0)</f>
        <v>0</v>
      </c>
      <c r="BG393" s="160">
        <f>IF(N393="zákl. přenesená",J393,0)</f>
        <v>0</v>
      </c>
      <c r="BH393" s="160">
        <f>IF(N393="sníž. přenesená",J393,0)</f>
        <v>0</v>
      </c>
      <c r="BI393" s="160">
        <f>IF(N393="nulová",J393,0)</f>
        <v>0</v>
      </c>
      <c r="BJ393" s="23" t="s">
        <v>21</v>
      </c>
      <c r="BK393" s="160">
        <f>ROUND(I393*H393,2)</f>
        <v>0</v>
      </c>
      <c r="BL393" s="23" t="s">
        <v>133</v>
      </c>
      <c r="BM393" s="23" t="s">
        <v>642</v>
      </c>
    </row>
    <row r="394" spans="2:65" s="1" customFormat="1">
      <c r="B394" s="37"/>
      <c r="D394" s="161" t="s">
        <v>135</v>
      </c>
      <c r="F394" s="162" t="s">
        <v>643</v>
      </c>
      <c r="L394" s="37"/>
      <c r="M394" s="163"/>
      <c r="N394" s="38"/>
      <c r="O394" s="38"/>
      <c r="P394" s="38"/>
      <c r="Q394" s="38"/>
      <c r="R394" s="38"/>
      <c r="S394" s="38"/>
      <c r="T394" s="66"/>
      <c r="AT394" s="23" t="s">
        <v>135</v>
      </c>
      <c r="AU394" s="23" t="s">
        <v>81</v>
      </c>
    </row>
    <row r="395" spans="2:65" s="1" customFormat="1" ht="54">
      <c r="B395" s="37"/>
      <c r="D395" s="161" t="s">
        <v>137</v>
      </c>
      <c r="F395" s="174" t="s">
        <v>644</v>
      </c>
      <c r="L395" s="37"/>
      <c r="M395" s="163"/>
      <c r="N395" s="38"/>
      <c r="O395" s="38"/>
      <c r="P395" s="38"/>
      <c r="Q395" s="38"/>
      <c r="R395" s="38"/>
      <c r="S395" s="38"/>
      <c r="T395" s="66"/>
      <c r="AT395" s="23" t="s">
        <v>137</v>
      </c>
      <c r="AU395" s="23" t="s">
        <v>81</v>
      </c>
    </row>
    <row r="396" spans="2:65" s="11" customFormat="1">
      <c r="B396" s="166"/>
      <c r="D396" s="164" t="s">
        <v>149</v>
      </c>
      <c r="F396" s="168" t="s">
        <v>645</v>
      </c>
      <c r="H396" s="169">
        <v>14.21</v>
      </c>
      <c r="L396" s="166"/>
      <c r="M396" s="170"/>
      <c r="N396" s="171"/>
      <c r="O396" s="171"/>
      <c r="P396" s="171"/>
      <c r="Q396" s="171"/>
      <c r="R396" s="171"/>
      <c r="S396" s="171"/>
      <c r="T396" s="172"/>
      <c r="AT396" s="173" t="s">
        <v>149</v>
      </c>
      <c r="AU396" s="173" t="s">
        <v>81</v>
      </c>
      <c r="AV396" s="11" t="s">
        <v>81</v>
      </c>
      <c r="AW396" s="11" t="s">
        <v>6</v>
      </c>
      <c r="AX396" s="11" t="s">
        <v>21</v>
      </c>
      <c r="AY396" s="173" t="s">
        <v>126</v>
      </c>
    </row>
    <row r="397" spans="2:65" s="1" customFormat="1" ht="20.45" customHeight="1">
      <c r="B397" s="149"/>
      <c r="C397" s="150" t="s">
        <v>646</v>
      </c>
      <c r="D397" s="150" t="s">
        <v>128</v>
      </c>
      <c r="E397" s="151" t="s">
        <v>647</v>
      </c>
      <c r="F397" s="152" t="s">
        <v>648</v>
      </c>
      <c r="G397" s="153" t="s">
        <v>476</v>
      </c>
      <c r="H397" s="154">
        <v>23.2</v>
      </c>
      <c r="I397" s="155"/>
      <c r="J397" s="155">
        <f>ROUND(I397*H397,2)</f>
        <v>0</v>
      </c>
      <c r="K397" s="152" t="s">
        <v>132</v>
      </c>
      <c r="L397" s="37"/>
      <c r="M397" s="156" t="s">
        <v>5</v>
      </c>
      <c r="N397" s="157" t="s">
        <v>44</v>
      </c>
      <c r="O397" s="158">
        <v>1.7470000000000001</v>
      </c>
      <c r="P397" s="158">
        <f>O397*H397</f>
        <v>40.5304</v>
      </c>
      <c r="Q397" s="158">
        <v>1.3167800000000001</v>
      </c>
      <c r="R397" s="158">
        <f>Q397*H397</f>
        <v>30.549296000000002</v>
      </c>
      <c r="S397" s="158">
        <v>0</v>
      </c>
      <c r="T397" s="159">
        <f>S397*H397</f>
        <v>0</v>
      </c>
      <c r="AR397" s="23" t="s">
        <v>133</v>
      </c>
      <c r="AT397" s="23" t="s">
        <v>128</v>
      </c>
      <c r="AU397" s="23" t="s">
        <v>81</v>
      </c>
      <c r="AY397" s="23" t="s">
        <v>126</v>
      </c>
      <c r="BE397" s="160">
        <f>IF(N397="základní",J397,0)</f>
        <v>0</v>
      </c>
      <c r="BF397" s="160">
        <f>IF(N397="snížená",J397,0)</f>
        <v>0</v>
      </c>
      <c r="BG397" s="160">
        <f>IF(N397="zákl. přenesená",J397,0)</f>
        <v>0</v>
      </c>
      <c r="BH397" s="160">
        <f>IF(N397="sníž. přenesená",J397,0)</f>
        <v>0</v>
      </c>
      <c r="BI397" s="160">
        <f>IF(N397="nulová",J397,0)</f>
        <v>0</v>
      </c>
      <c r="BJ397" s="23" t="s">
        <v>21</v>
      </c>
      <c r="BK397" s="160">
        <f>ROUND(I397*H397,2)</f>
        <v>0</v>
      </c>
      <c r="BL397" s="23" t="s">
        <v>133</v>
      </c>
      <c r="BM397" s="23" t="s">
        <v>649</v>
      </c>
    </row>
    <row r="398" spans="2:65" s="1" customFormat="1">
      <c r="B398" s="37"/>
      <c r="D398" s="161" t="s">
        <v>135</v>
      </c>
      <c r="F398" s="162" t="s">
        <v>650</v>
      </c>
      <c r="L398" s="37"/>
      <c r="M398" s="163"/>
      <c r="N398" s="38"/>
      <c r="O398" s="38"/>
      <c r="P398" s="38"/>
      <c r="Q398" s="38"/>
      <c r="R398" s="38"/>
      <c r="S398" s="38"/>
      <c r="T398" s="66"/>
      <c r="AT398" s="23" t="s">
        <v>135</v>
      </c>
      <c r="AU398" s="23" t="s">
        <v>81</v>
      </c>
    </row>
    <row r="399" spans="2:65" s="11" customFormat="1">
      <c r="B399" s="166"/>
      <c r="D399" s="164" t="s">
        <v>149</v>
      </c>
      <c r="E399" s="167" t="s">
        <v>5</v>
      </c>
      <c r="F399" s="168" t="s">
        <v>651</v>
      </c>
      <c r="H399" s="169">
        <v>23.2</v>
      </c>
      <c r="L399" s="166"/>
      <c r="M399" s="170"/>
      <c r="N399" s="171"/>
      <c r="O399" s="171"/>
      <c r="P399" s="171"/>
      <c r="Q399" s="171"/>
      <c r="R399" s="171"/>
      <c r="S399" s="171"/>
      <c r="T399" s="172"/>
      <c r="AT399" s="173" t="s">
        <v>149</v>
      </c>
      <c r="AU399" s="173" t="s">
        <v>81</v>
      </c>
      <c r="AV399" s="11" t="s">
        <v>81</v>
      </c>
      <c r="AW399" s="11" t="s">
        <v>36</v>
      </c>
      <c r="AX399" s="11" t="s">
        <v>73</v>
      </c>
      <c r="AY399" s="173" t="s">
        <v>126</v>
      </c>
    </row>
    <row r="400" spans="2:65" s="1" customFormat="1" ht="20.45" customHeight="1">
      <c r="B400" s="149"/>
      <c r="C400" s="193" t="s">
        <v>652</v>
      </c>
      <c r="D400" s="193" t="s">
        <v>341</v>
      </c>
      <c r="E400" s="194" t="s">
        <v>653</v>
      </c>
      <c r="F400" s="195" t="s">
        <v>654</v>
      </c>
      <c r="G400" s="196" t="s">
        <v>476</v>
      </c>
      <c r="H400" s="197">
        <v>23.547999999999998</v>
      </c>
      <c r="I400" s="198"/>
      <c r="J400" s="198">
        <f>ROUND(I400*H400,2)</f>
        <v>0</v>
      </c>
      <c r="K400" s="195" t="s">
        <v>132</v>
      </c>
      <c r="L400" s="199"/>
      <c r="M400" s="200" t="s">
        <v>5</v>
      </c>
      <c r="N400" s="201" t="s">
        <v>44</v>
      </c>
      <c r="O400" s="158">
        <v>0</v>
      </c>
      <c r="P400" s="158">
        <f>O400*H400</f>
        <v>0</v>
      </c>
      <c r="Q400" s="158">
        <v>1.9099999999999999E-2</v>
      </c>
      <c r="R400" s="158">
        <f>Q400*H400</f>
        <v>0.44976679999999997</v>
      </c>
      <c r="S400" s="158">
        <v>0</v>
      </c>
      <c r="T400" s="159">
        <f>S400*H400</f>
        <v>0</v>
      </c>
      <c r="AR400" s="23" t="s">
        <v>173</v>
      </c>
      <c r="AT400" s="23" t="s">
        <v>341</v>
      </c>
      <c r="AU400" s="23" t="s">
        <v>81</v>
      </c>
      <c r="AY400" s="23" t="s">
        <v>126</v>
      </c>
      <c r="BE400" s="160">
        <f>IF(N400="základní",J400,0)</f>
        <v>0</v>
      </c>
      <c r="BF400" s="160">
        <f>IF(N400="snížená",J400,0)</f>
        <v>0</v>
      </c>
      <c r="BG400" s="160">
        <f>IF(N400="zákl. přenesená",J400,0)</f>
        <v>0</v>
      </c>
      <c r="BH400" s="160">
        <f>IF(N400="sníž. přenesená",J400,0)</f>
        <v>0</v>
      </c>
      <c r="BI400" s="160">
        <f>IF(N400="nulová",J400,0)</f>
        <v>0</v>
      </c>
      <c r="BJ400" s="23" t="s">
        <v>21</v>
      </c>
      <c r="BK400" s="160">
        <f>ROUND(I400*H400,2)</f>
        <v>0</v>
      </c>
      <c r="BL400" s="23" t="s">
        <v>133</v>
      </c>
      <c r="BM400" s="23" t="s">
        <v>655</v>
      </c>
    </row>
    <row r="401" spans="2:65" s="1" customFormat="1">
      <c r="B401" s="37"/>
      <c r="D401" s="161" t="s">
        <v>135</v>
      </c>
      <c r="F401" s="162" t="s">
        <v>656</v>
      </c>
      <c r="L401" s="37"/>
      <c r="M401" s="163"/>
      <c r="N401" s="38"/>
      <c r="O401" s="38"/>
      <c r="P401" s="38"/>
      <c r="Q401" s="38"/>
      <c r="R401" s="38"/>
      <c r="S401" s="38"/>
      <c r="T401" s="66"/>
      <c r="AT401" s="23" t="s">
        <v>135</v>
      </c>
      <c r="AU401" s="23" t="s">
        <v>81</v>
      </c>
    </row>
    <row r="402" spans="2:65" s="1" customFormat="1" ht="27">
      <c r="B402" s="37"/>
      <c r="D402" s="161" t="s">
        <v>137</v>
      </c>
      <c r="F402" s="174" t="s">
        <v>657</v>
      </c>
      <c r="L402" s="37"/>
      <c r="M402" s="163"/>
      <c r="N402" s="38"/>
      <c r="O402" s="38"/>
      <c r="P402" s="38"/>
      <c r="Q402" s="38"/>
      <c r="R402" s="38"/>
      <c r="S402" s="38"/>
      <c r="T402" s="66"/>
      <c r="AT402" s="23" t="s">
        <v>137</v>
      </c>
      <c r="AU402" s="23" t="s">
        <v>81</v>
      </c>
    </row>
    <row r="403" spans="2:65" s="11" customFormat="1">
      <c r="B403" s="166"/>
      <c r="D403" s="164" t="s">
        <v>149</v>
      </c>
      <c r="F403" s="168" t="s">
        <v>658</v>
      </c>
      <c r="H403" s="169">
        <v>23.547999999999998</v>
      </c>
      <c r="L403" s="166"/>
      <c r="M403" s="170"/>
      <c r="N403" s="171"/>
      <c r="O403" s="171"/>
      <c r="P403" s="171"/>
      <c r="Q403" s="171"/>
      <c r="R403" s="171"/>
      <c r="S403" s="171"/>
      <c r="T403" s="172"/>
      <c r="AT403" s="173" t="s">
        <v>149</v>
      </c>
      <c r="AU403" s="173" t="s">
        <v>81</v>
      </c>
      <c r="AV403" s="11" t="s">
        <v>81</v>
      </c>
      <c r="AW403" s="11" t="s">
        <v>6</v>
      </c>
      <c r="AX403" s="11" t="s">
        <v>21</v>
      </c>
      <c r="AY403" s="173" t="s">
        <v>126</v>
      </c>
    </row>
    <row r="404" spans="2:65" s="1" customFormat="1" ht="28.9" customHeight="1">
      <c r="B404" s="149"/>
      <c r="C404" s="150" t="s">
        <v>659</v>
      </c>
      <c r="D404" s="150" t="s">
        <v>128</v>
      </c>
      <c r="E404" s="151" t="s">
        <v>660</v>
      </c>
      <c r="F404" s="152" t="s">
        <v>661</v>
      </c>
      <c r="G404" s="153" t="s">
        <v>476</v>
      </c>
      <c r="H404" s="154">
        <v>30</v>
      </c>
      <c r="I404" s="155"/>
      <c r="J404" s="155">
        <f>ROUND(I404*H404,2)</f>
        <v>0</v>
      </c>
      <c r="K404" s="152" t="s">
        <v>132</v>
      </c>
      <c r="L404" s="37"/>
      <c r="M404" s="156" t="s">
        <v>5</v>
      </c>
      <c r="N404" s="157" t="s">
        <v>44</v>
      </c>
      <c r="O404" s="158">
        <v>1.7999999999999999E-2</v>
      </c>
      <c r="P404" s="158">
        <f>O404*H404</f>
        <v>0.53999999999999992</v>
      </c>
      <c r="Q404" s="158">
        <v>0</v>
      </c>
      <c r="R404" s="158">
        <f>Q404*H404</f>
        <v>0</v>
      </c>
      <c r="S404" s="158">
        <v>0.32400000000000001</v>
      </c>
      <c r="T404" s="159">
        <f>S404*H404</f>
        <v>9.7200000000000006</v>
      </c>
      <c r="AR404" s="23" t="s">
        <v>133</v>
      </c>
      <c r="AT404" s="23" t="s">
        <v>128</v>
      </c>
      <c r="AU404" s="23" t="s">
        <v>81</v>
      </c>
      <c r="AY404" s="23" t="s">
        <v>126</v>
      </c>
      <c r="BE404" s="160">
        <f>IF(N404="základní",J404,0)</f>
        <v>0</v>
      </c>
      <c r="BF404" s="160">
        <f>IF(N404="snížená",J404,0)</f>
        <v>0</v>
      </c>
      <c r="BG404" s="160">
        <f>IF(N404="zákl. přenesená",J404,0)</f>
        <v>0</v>
      </c>
      <c r="BH404" s="160">
        <f>IF(N404="sníž. přenesená",J404,0)</f>
        <v>0</v>
      </c>
      <c r="BI404" s="160">
        <f>IF(N404="nulová",J404,0)</f>
        <v>0</v>
      </c>
      <c r="BJ404" s="23" t="s">
        <v>21</v>
      </c>
      <c r="BK404" s="160">
        <f>ROUND(I404*H404,2)</f>
        <v>0</v>
      </c>
      <c r="BL404" s="23" t="s">
        <v>133</v>
      </c>
      <c r="BM404" s="23" t="s">
        <v>662</v>
      </c>
    </row>
    <row r="405" spans="2:65" s="1" customFormat="1" ht="54">
      <c r="B405" s="37"/>
      <c r="D405" s="161" t="s">
        <v>135</v>
      </c>
      <c r="F405" s="162" t="s">
        <v>663</v>
      </c>
      <c r="L405" s="37"/>
      <c r="M405" s="163"/>
      <c r="N405" s="38"/>
      <c r="O405" s="38"/>
      <c r="P405" s="38"/>
      <c r="Q405" s="38"/>
      <c r="R405" s="38"/>
      <c r="S405" s="38"/>
      <c r="T405" s="66"/>
      <c r="AT405" s="23" t="s">
        <v>135</v>
      </c>
      <c r="AU405" s="23" t="s">
        <v>81</v>
      </c>
    </row>
    <row r="406" spans="2:65" s="1" customFormat="1" ht="27">
      <c r="B406" s="37"/>
      <c r="D406" s="161" t="s">
        <v>137</v>
      </c>
      <c r="F406" s="174" t="s">
        <v>664</v>
      </c>
      <c r="L406" s="37"/>
      <c r="M406" s="163"/>
      <c r="N406" s="38"/>
      <c r="O406" s="38"/>
      <c r="P406" s="38"/>
      <c r="Q406" s="38"/>
      <c r="R406" s="38"/>
      <c r="S406" s="38"/>
      <c r="T406" s="66"/>
      <c r="AT406" s="23" t="s">
        <v>137</v>
      </c>
      <c r="AU406" s="23" t="s">
        <v>81</v>
      </c>
    </row>
    <row r="407" spans="2:65" s="10" customFormat="1" ht="29.85" customHeight="1">
      <c r="B407" s="136"/>
      <c r="D407" s="146" t="s">
        <v>72</v>
      </c>
      <c r="E407" s="147" t="s">
        <v>665</v>
      </c>
      <c r="F407" s="147" t="s">
        <v>666</v>
      </c>
      <c r="J407" s="148">
        <f>BK407</f>
        <v>0</v>
      </c>
      <c r="L407" s="136"/>
      <c r="M407" s="140"/>
      <c r="N407" s="141"/>
      <c r="O407" s="141"/>
      <c r="P407" s="142">
        <f>SUM(P408:P414)</f>
        <v>2.49804</v>
      </c>
      <c r="Q407" s="141"/>
      <c r="R407" s="142">
        <f>SUM(R408:R414)</f>
        <v>0</v>
      </c>
      <c r="S407" s="141"/>
      <c r="T407" s="143">
        <f>SUM(T408:T414)</f>
        <v>0</v>
      </c>
      <c r="AR407" s="137" t="s">
        <v>21</v>
      </c>
      <c r="AT407" s="144" t="s">
        <v>72</v>
      </c>
      <c r="AU407" s="144" t="s">
        <v>21</v>
      </c>
      <c r="AY407" s="137" t="s">
        <v>126</v>
      </c>
      <c r="BK407" s="145">
        <f>SUM(BK408:BK414)</f>
        <v>0</v>
      </c>
    </row>
    <row r="408" spans="2:65" s="1" customFormat="1" ht="28.9" customHeight="1">
      <c r="B408" s="149"/>
      <c r="C408" s="150" t="s">
        <v>667</v>
      </c>
      <c r="D408" s="150" t="s">
        <v>128</v>
      </c>
      <c r="E408" s="151" t="s">
        <v>668</v>
      </c>
      <c r="F408" s="152" t="s">
        <v>669</v>
      </c>
      <c r="G408" s="153" t="s">
        <v>330</v>
      </c>
      <c r="H408" s="154">
        <v>9.7200000000000006</v>
      </c>
      <c r="I408" s="155"/>
      <c r="J408" s="155">
        <f>ROUND(I408*H408,2)</f>
        <v>0</v>
      </c>
      <c r="K408" s="152" t="s">
        <v>132</v>
      </c>
      <c r="L408" s="37"/>
      <c r="M408" s="156" t="s">
        <v>5</v>
      </c>
      <c r="N408" s="157" t="s">
        <v>44</v>
      </c>
      <c r="O408" s="158">
        <v>0.125</v>
      </c>
      <c r="P408" s="158">
        <f>O408*H408</f>
        <v>1.2150000000000001</v>
      </c>
      <c r="Q408" s="158">
        <v>0</v>
      </c>
      <c r="R408" s="158">
        <f>Q408*H408</f>
        <v>0</v>
      </c>
      <c r="S408" s="158">
        <v>0</v>
      </c>
      <c r="T408" s="159">
        <f>S408*H408</f>
        <v>0</v>
      </c>
      <c r="AR408" s="23" t="s">
        <v>133</v>
      </c>
      <c r="AT408" s="23" t="s">
        <v>128</v>
      </c>
      <c r="AU408" s="23" t="s">
        <v>81</v>
      </c>
      <c r="AY408" s="23" t="s">
        <v>126</v>
      </c>
      <c r="BE408" s="160">
        <f>IF(N408="základní",J408,0)</f>
        <v>0</v>
      </c>
      <c r="BF408" s="160">
        <f>IF(N408="snížená",J408,0)</f>
        <v>0</v>
      </c>
      <c r="BG408" s="160">
        <f>IF(N408="zákl. přenesená",J408,0)</f>
        <v>0</v>
      </c>
      <c r="BH408" s="160">
        <f>IF(N408="sníž. přenesená",J408,0)</f>
        <v>0</v>
      </c>
      <c r="BI408" s="160">
        <f>IF(N408="nulová",J408,0)</f>
        <v>0</v>
      </c>
      <c r="BJ408" s="23" t="s">
        <v>21</v>
      </c>
      <c r="BK408" s="160">
        <f>ROUND(I408*H408,2)</f>
        <v>0</v>
      </c>
      <c r="BL408" s="23" t="s">
        <v>133</v>
      </c>
      <c r="BM408" s="23" t="s">
        <v>670</v>
      </c>
    </row>
    <row r="409" spans="2:65" s="1" customFormat="1" ht="27">
      <c r="B409" s="37"/>
      <c r="D409" s="161" t="s">
        <v>135</v>
      </c>
      <c r="F409" s="162" t="s">
        <v>671</v>
      </c>
      <c r="L409" s="37"/>
      <c r="M409" s="163"/>
      <c r="N409" s="38"/>
      <c r="O409" s="38"/>
      <c r="P409" s="38"/>
      <c r="Q409" s="38"/>
      <c r="R409" s="38"/>
      <c r="S409" s="38"/>
      <c r="T409" s="66"/>
      <c r="AT409" s="23" t="s">
        <v>135</v>
      </c>
      <c r="AU409" s="23" t="s">
        <v>81</v>
      </c>
    </row>
    <row r="410" spans="2:65" s="1" customFormat="1" ht="27">
      <c r="B410" s="37"/>
      <c r="D410" s="164" t="s">
        <v>137</v>
      </c>
      <c r="F410" s="165" t="s">
        <v>672</v>
      </c>
      <c r="L410" s="37"/>
      <c r="M410" s="163"/>
      <c r="N410" s="38"/>
      <c r="O410" s="38"/>
      <c r="P410" s="38"/>
      <c r="Q410" s="38"/>
      <c r="R410" s="38"/>
      <c r="S410" s="38"/>
      <c r="T410" s="66"/>
      <c r="AT410" s="23" t="s">
        <v>137</v>
      </c>
      <c r="AU410" s="23" t="s">
        <v>81</v>
      </c>
    </row>
    <row r="411" spans="2:65" s="1" customFormat="1" ht="20.45" customHeight="1">
      <c r="B411" s="149"/>
      <c r="C411" s="150" t="s">
        <v>673</v>
      </c>
      <c r="D411" s="150" t="s">
        <v>128</v>
      </c>
      <c r="E411" s="151" t="s">
        <v>674</v>
      </c>
      <c r="F411" s="152" t="s">
        <v>675</v>
      </c>
      <c r="G411" s="153" t="s">
        <v>330</v>
      </c>
      <c r="H411" s="154">
        <v>213.84</v>
      </c>
      <c r="I411" s="155"/>
      <c r="J411" s="155">
        <f>ROUND(I411*H411,2)</f>
        <v>0</v>
      </c>
      <c r="K411" s="152" t="s">
        <v>132</v>
      </c>
      <c r="L411" s="37"/>
      <c r="M411" s="156" t="s">
        <v>5</v>
      </c>
      <c r="N411" s="157" t="s">
        <v>44</v>
      </c>
      <c r="O411" s="158">
        <v>6.0000000000000001E-3</v>
      </c>
      <c r="P411" s="158">
        <f>O411*H411</f>
        <v>1.28304</v>
      </c>
      <c r="Q411" s="158">
        <v>0</v>
      </c>
      <c r="R411" s="158">
        <f>Q411*H411</f>
        <v>0</v>
      </c>
      <c r="S411" s="158">
        <v>0</v>
      </c>
      <c r="T411" s="159">
        <f>S411*H411</f>
        <v>0</v>
      </c>
      <c r="AR411" s="23" t="s">
        <v>133</v>
      </c>
      <c r="AT411" s="23" t="s">
        <v>128</v>
      </c>
      <c r="AU411" s="23" t="s">
        <v>81</v>
      </c>
      <c r="AY411" s="23" t="s">
        <v>126</v>
      </c>
      <c r="BE411" s="160">
        <f>IF(N411="základní",J411,0)</f>
        <v>0</v>
      </c>
      <c r="BF411" s="160">
        <f>IF(N411="snížená",J411,0)</f>
        <v>0</v>
      </c>
      <c r="BG411" s="160">
        <f>IF(N411="zákl. přenesená",J411,0)</f>
        <v>0</v>
      </c>
      <c r="BH411" s="160">
        <f>IF(N411="sníž. přenesená",J411,0)</f>
        <v>0</v>
      </c>
      <c r="BI411" s="160">
        <f>IF(N411="nulová",J411,0)</f>
        <v>0</v>
      </c>
      <c r="BJ411" s="23" t="s">
        <v>21</v>
      </c>
      <c r="BK411" s="160">
        <f>ROUND(I411*H411,2)</f>
        <v>0</v>
      </c>
      <c r="BL411" s="23" t="s">
        <v>133</v>
      </c>
      <c r="BM411" s="23" t="s">
        <v>676</v>
      </c>
    </row>
    <row r="412" spans="2:65" s="1" customFormat="1" ht="27">
      <c r="B412" s="37"/>
      <c r="D412" s="161" t="s">
        <v>135</v>
      </c>
      <c r="F412" s="162" t="s">
        <v>677</v>
      </c>
      <c r="L412" s="37"/>
      <c r="M412" s="163"/>
      <c r="N412" s="38"/>
      <c r="O412" s="38"/>
      <c r="P412" s="38"/>
      <c r="Q412" s="38"/>
      <c r="R412" s="38"/>
      <c r="S412" s="38"/>
      <c r="T412" s="66"/>
      <c r="AT412" s="23" t="s">
        <v>135</v>
      </c>
      <c r="AU412" s="23" t="s">
        <v>81</v>
      </c>
    </row>
    <row r="413" spans="2:65" s="1" customFormat="1" ht="40.5">
      <c r="B413" s="37"/>
      <c r="D413" s="161" t="s">
        <v>137</v>
      </c>
      <c r="F413" s="174" t="s">
        <v>678</v>
      </c>
      <c r="L413" s="37"/>
      <c r="M413" s="163"/>
      <c r="N413" s="38"/>
      <c r="O413" s="38"/>
      <c r="P413" s="38"/>
      <c r="Q413" s="38"/>
      <c r="R413" s="38"/>
      <c r="S413" s="38"/>
      <c r="T413" s="66"/>
      <c r="AT413" s="23" t="s">
        <v>137</v>
      </c>
      <c r="AU413" s="23" t="s">
        <v>81</v>
      </c>
    </row>
    <row r="414" spans="2:65" s="11" customFormat="1">
      <c r="B414" s="166"/>
      <c r="D414" s="161" t="s">
        <v>149</v>
      </c>
      <c r="F414" s="182" t="s">
        <v>679</v>
      </c>
      <c r="H414" s="183">
        <v>213.84</v>
      </c>
      <c r="L414" s="166"/>
      <c r="M414" s="170"/>
      <c r="N414" s="171"/>
      <c r="O414" s="171"/>
      <c r="P414" s="171"/>
      <c r="Q414" s="171"/>
      <c r="R414" s="171"/>
      <c r="S414" s="171"/>
      <c r="T414" s="172"/>
      <c r="AT414" s="173" t="s">
        <v>149</v>
      </c>
      <c r="AU414" s="173" t="s">
        <v>81</v>
      </c>
      <c r="AV414" s="11" t="s">
        <v>81</v>
      </c>
      <c r="AW414" s="11" t="s">
        <v>6</v>
      </c>
      <c r="AX414" s="11" t="s">
        <v>21</v>
      </c>
      <c r="AY414" s="173" t="s">
        <v>126</v>
      </c>
    </row>
    <row r="415" spans="2:65" s="10" customFormat="1" ht="29.85" customHeight="1">
      <c r="B415" s="136"/>
      <c r="D415" s="146" t="s">
        <v>72</v>
      </c>
      <c r="E415" s="147" t="s">
        <v>680</v>
      </c>
      <c r="F415" s="147" t="s">
        <v>681</v>
      </c>
      <c r="J415" s="148">
        <f>BK415</f>
        <v>0</v>
      </c>
      <c r="L415" s="136"/>
      <c r="M415" s="140"/>
      <c r="N415" s="141"/>
      <c r="O415" s="141"/>
      <c r="P415" s="142">
        <f>SUM(P416:P419)</f>
        <v>102.40216400000001</v>
      </c>
      <c r="Q415" s="141"/>
      <c r="R415" s="142">
        <f>SUM(R416:R419)</f>
        <v>0</v>
      </c>
      <c r="S415" s="141"/>
      <c r="T415" s="143">
        <f>SUM(T416:T419)</f>
        <v>0</v>
      </c>
      <c r="AR415" s="137" t="s">
        <v>21</v>
      </c>
      <c r="AT415" s="144" t="s">
        <v>72</v>
      </c>
      <c r="AU415" s="144" t="s">
        <v>21</v>
      </c>
      <c r="AY415" s="137" t="s">
        <v>126</v>
      </c>
      <c r="BK415" s="145">
        <f>SUM(BK416:BK419)</f>
        <v>0</v>
      </c>
    </row>
    <row r="416" spans="2:65" s="1" customFormat="1" ht="28.9" customHeight="1">
      <c r="B416" s="149"/>
      <c r="C416" s="150" t="s">
        <v>682</v>
      </c>
      <c r="D416" s="150" t="s">
        <v>128</v>
      </c>
      <c r="E416" s="151" t="s">
        <v>683</v>
      </c>
      <c r="F416" s="152" t="s">
        <v>684</v>
      </c>
      <c r="G416" s="153" t="s">
        <v>330</v>
      </c>
      <c r="H416" s="154">
        <v>1442.2840000000001</v>
      </c>
      <c r="I416" s="155"/>
      <c r="J416" s="155">
        <f>ROUND(I416*H416,2)</f>
        <v>0</v>
      </c>
      <c r="K416" s="152" t="s">
        <v>132</v>
      </c>
      <c r="L416" s="37"/>
      <c r="M416" s="156" t="s">
        <v>5</v>
      </c>
      <c r="N416" s="157" t="s">
        <v>44</v>
      </c>
      <c r="O416" s="158">
        <v>6.6000000000000003E-2</v>
      </c>
      <c r="P416" s="158">
        <f>O416*H416</f>
        <v>95.190744000000009</v>
      </c>
      <c r="Q416" s="158">
        <v>0</v>
      </c>
      <c r="R416" s="158">
        <f>Q416*H416</f>
        <v>0</v>
      </c>
      <c r="S416" s="158">
        <v>0</v>
      </c>
      <c r="T416" s="159">
        <f>S416*H416</f>
        <v>0</v>
      </c>
      <c r="AR416" s="23" t="s">
        <v>133</v>
      </c>
      <c r="AT416" s="23" t="s">
        <v>128</v>
      </c>
      <c r="AU416" s="23" t="s">
        <v>81</v>
      </c>
      <c r="AY416" s="23" t="s">
        <v>126</v>
      </c>
      <c r="BE416" s="160">
        <f>IF(N416="základní",J416,0)</f>
        <v>0</v>
      </c>
      <c r="BF416" s="160">
        <f>IF(N416="snížená",J416,0)</f>
        <v>0</v>
      </c>
      <c r="BG416" s="160">
        <f>IF(N416="zákl. přenesená",J416,0)</f>
        <v>0</v>
      </c>
      <c r="BH416" s="160">
        <f>IF(N416="sníž. přenesená",J416,0)</f>
        <v>0</v>
      </c>
      <c r="BI416" s="160">
        <f>IF(N416="nulová",J416,0)</f>
        <v>0</v>
      </c>
      <c r="BJ416" s="23" t="s">
        <v>21</v>
      </c>
      <c r="BK416" s="160">
        <f>ROUND(I416*H416,2)</f>
        <v>0</v>
      </c>
      <c r="BL416" s="23" t="s">
        <v>133</v>
      </c>
      <c r="BM416" s="23" t="s">
        <v>685</v>
      </c>
    </row>
    <row r="417" spans="2:65" s="1" customFormat="1" ht="27">
      <c r="B417" s="37"/>
      <c r="D417" s="164" t="s">
        <v>135</v>
      </c>
      <c r="F417" s="192" t="s">
        <v>686</v>
      </c>
      <c r="L417" s="37"/>
      <c r="M417" s="163"/>
      <c r="N417" s="38"/>
      <c r="O417" s="38"/>
      <c r="P417" s="38"/>
      <c r="Q417" s="38"/>
      <c r="R417" s="38"/>
      <c r="S417" s="38"/>
      <c r="T417" s="66"/>
      <c r="AT417" s="23" t="s">
        <v>135</v>
      </c>
      <c r="AU417" s="23" t="s">
        <v>81</v>
      </c>
    </row>
    <row r="418" spans="2:65" s="1" customFormat="1" ht="28.9" customHeight="1">
      <c r="B418" s="149"/>
      <c r="C418" s="150" t="s">
        <v>687</v>
      </c>
      <c r="D418" s="150" t="s">
        <v>128</v>
      </c>
      <c r="E418" s="151" t="s">
        <v>688</v>
      </c>
      <c r="F418" s="152" t="s">
        <v>689</v>
      </c>
      <c r="G418" s="153" t="s">
        <v>330</v>
      </c>
      <c r="H418" s="154">
        <v>1442.2840000000001</v>
      </c>
      <c r="I418" s="155"/>
      <c r="J418" s="155">
        <f>ROUND(I418*H418,2)</f>
        <v>0</v>
      </c>
      <c r="K418" s="152" t="s">
        <v>132</v>
      </c>
      <c r="L418" s="37"/>
      <c r="M418" s="156" t="s">
        <v>5</v>
      </c>
      <c r="N418" s="157" t="s">
        <v>44</v>
      </c>
      <c r="O418" s="158">
        <v>5.0000000000000001E-3</v>
      </c>
      <c r="P418" s="158">
        <f>O418*H418</f>
        <v>7.2114200000000004</v>
      </c>
      <c r="Q418" s="158">
        <v>0</v>
      </c>
      <c r="R418" s="158">
        <f>Q418*H418</f>
        <v>0</v>
      </c>
      <c r="S418" s="158">
        <v>0</v>
      </c>
      <c r="T418" s="159">
        <f>S418*H418</f>
        <v>0</v>
      </c>
      <c r="AR418" s="23" t="s">
        <v>133</v>
      </c>
      <c r="AT418" s="23" t="s">
        <v>128</v>
      </c>
      <c r="AU418" s="23" t="s">
        <v>81</v>
      </c>
      <c r="AY418" s="23" t="s">
        <v>126</v>
      </c>
      <c r="BE418" s="160">
        <f>IF(N418="základní",J418,0)</f>
        <v>0</v>
      </c>
      <c r="BF418" s="160">
        <f>IF(N418="snížená",J418,0)</f>
        <v>0</v>
      </c>
      <c r="BG418" s="160">
        <f>IF(N418="zákl. přenesená",J418,0)</f>
        <v>0</v>
      </c>
      <c r="BH418" s="160">
        <f>IF(N418="sníž. přenesená",J418,0)</f>
        <v>0</v>
      </c>
      <c r="BI418" s="160">
        <f>IF(N418="nulová",J418,0)</f>
        <v>0</v>
      </c>
      <c r="BJ418" s="23" t="s">
        <v>21</v>
      </c>
      <c r="BK418" s="160">
        <f>ROUND(I418*H418,2)</f>
        <v>0</v>
      </c>
      <c r="BL418" s="23" t="s">
        <v>133</v>
      </c>
      <c r="BM418" s="23" t="s">
        <v>690</v>
      </c>
    </row>
    <row r="419" spans="2:65" s="1" customFormat="1" ht="40.5">
      <c r="B419" s="37"/>
      <c r="D419" s="161" t="s">
        <v>135</v>
      </c>
      <c r="F419" s="162" t="s">
        <v>691</v>
      </c>
      <c r="L419" s="37"/>
      <c r="M419" s="163"/>
      <c r="N419" s="38"/>
      <c r="O419" s="38"/>
      <c r="P419" s="38"/>
      <c r="Q419" s="38"/>
      <c r="R419" s="38"/>
      <c r="S419" s="38"/>
      <c r="T419" s="66"/>
      <c r="AT419" s="23" t="s">
        <v>135</v>
      </c>
      <c r="AU419" s="23" t="s">
        <v>81</v>
      </c>
    </row>
    <row r="420" spans="2:65" s="10" customFormat="1" ht="37.35" customHeight="1">
      <c r="B420" s="136"/>
      <c r="D420" s="137" t="s">
        <v>72</v>
      </c>
      <c r="E420" s="138" t="s">
        <v>692</v>
      </c>
      <c r="F420" s="138" t="s">
        <v>693</v>
      </c>
      <c r="J420" s="139">
        <f>BK420</f>
        <v>0</v>
      </c>
      <c r="L420" s="136"/>
      <c r="M420" s="140"/>
      <c r="N420" s="141"/>
      <c r="O420" s="141"/>
      <c r="P420" s="142">
        <f>P421+P431+P435+P439+P442</f>
        <v>0</v>
      </c>
      <c r="Q420" s="141"/>
      <c r="R420" s="142">
        <f>R421+R431+R435+R439+R442</f>
        <v>0</v>
      </c>
      <c r="S420" s="141"/>
      <c r="T420" s="143">
        <f>T421+T431+T435+T439+T442</f>
        <v>0</v>
      </c>
      <c r="AR420" s="137" t="s">
        <v>156</v>
      </c>
      <c r="AT420" s="144" t="s">
        <v>72</v>
      </c>
      <c r="AU420" s="144" t="s">
        <v>73</v>
      </c>
      <c r="AY420" s="137" t="s">
        <v>126</v>
      </c>
      <c r="BK420" s="145">
        <f>BK421+BK431+BK435+BK439+BK442</f>
        <v>0</v>
      </c>
    </row>
    <row r="421" spans="2:65" s="10" customFormat="1" ht="19.899999999999999" customHeight="1">
      <c r="B421" s="136"/>
      <c r="D421" s="146" t="s">
        <v>72</v>
      </c>
      <c r="E421" s="147" t="s">
        <v>694</v>
      </c>
      <c r="F421" s="147" t="s">
        <v>695</v>
      </c>
      <c r="J421" s="148">
        <f>BK421</f>
        <v>0</v>
      </c>
      <c r="L421" s="136"/>
      <c r="M421" s="140"/>
      <c r="N421" s="141"/>
      <c r="O421" s="141"/>
      <c r="P421" s="142">
        <f>SUM(P422:P430)</f>
        <v>0</v>
      </c>
      <c r="Q421" s="141"/>
      <c r="R421" s="142">
        <f>SUM(R422:R430)</f>
        <v>0</v>
      </c>
      <c r="S421" s="141"/>
      <c r="T421" s="143">
        <f>SUM(T422:T430)</f>
        <v>0</v>
      </c>
      <c r="AR421" s="137" t="s">
        <v>156</v>
      </c>
      <c r="AT421" s="144" t="s">
        <v>72</v>
      </c>
      <c r="AU421" s="144" t="s">
        <v>21</v>
      </c>
      <c r="AY421" s="137" t="s">
        <v>126</v>
      </c>
      <c r="BK421" s="145">
        <f>SUM(BK422:BK430)</f>
        <v>0</v>
      </c>
    </row>
    <row r="422" spans="2:65" s="1" customFormat="1" ht="20.45" customHeight="1">
      <c r="B422" s="149"/>
      <c r="C422" s="150" t="s">
        <v>696</v>
      </c>
      <c r="D422" s="150" t="s">
        <v>128</v>
      </c>
      <c r="E422" s="151" t="s">
        <v>697</v>
      </c>
      <c r="F422" s="152" t="s">
        <v>698</v>
      </c>
      <c r="G422" s="153" t="s">
        <v>699</v>
      </c>
      <c r="H422" s="154">
        <v>1</v>
      </c>
      <c r="I422" s="155"/>
      <c r="J422" s="155">
        <f>ROUND(I422*H422,2)</f>
        <v>0</v>
      </c>
      <c r="K422" s="152" t="s">
        <v>5</v>
      </c>
      <c r="L422" s="37"/>
      <c r="M422" s="156" t="s">
        <v>5</v>
      </c>
      <c r="N422" s="157" t="s">
        <v>44</v>
      </c>
      <c r="O422" s="158">
        <v>0</v>
      </c>
      <c r="P422" s="158">
        <f>O422*H422</f>
        <v>0</v>
      </c>
      <c r="Q422" s="158">
        <v>0</v>
      </c>
      <c r="R422" s="158">
        <f>Q422*H422</f>
        <v>0</v>
      </c>
      <c r="S422" s="158">
        <v>0</v>
      </c>
      <c r="T422" s="159">
        <f>S422*H422</f>
        <v>0</v>
      </c>
      <c r="AR422" s="23" t="s">
        <v>700</v>
      </c>
      <c r="AT422" s="23" t="s">
        <v>128</v>
      </c>
      <c r="AU422" s="23" t="s">
        <v>81</v>
      </c>
      <c r="AY422" s="23" t="s">
        <v>126</v>
      </c>
      <c r="BE422" s="160">
        <f>IF(N422="základní",J422,0)</f>
        <v>0</v>
      </c>
      <c r="BF422" s="160">
        <f>IF(N422="snížená",J422,0)</f>
        <v>0</v>
      </c>
      <c r="BG422" s="160">
        <f>IF(N422="zákl. přenesená",J422,0)</f>
        <v>0</v>
      </c>
      <c r="BH422" s="160">
        <f>IF(N422="sníž. přenesená",J422,0)</f>
        <v>0</v>
      </c>
      <c r="BI422" s="160">
        <f>IF(N422="nulová",J422,0)</f>
        <v>0</v>
      </c>
      <c r="BJ422" s="23" t="s">
        <v>21</v>
      </c>
      <c r="BK422" s="160">
        <f>ROUND(I422*H422,2)</f>
        <v>0</v>
      </c>
      <c r="BL422" s="23" t="s">
        <v>700</v>
      </c>
      <c r="BM422" s="23" t="s">
        <v>701</v>
      </c>
    </row>
    <row r="423" spans="2:65" s="1" customFormat="1" ht="27">
      <c r="B423" s="37"/>
      <c r="D423" s="161" t="s">
        <v>135</v>
      </c>
      <c r="F423" s="162" t="s">
        <v>702</v>
      </c>
      <c r="L423" s="37"/>
      <c r="M423" s="163"/>
      <c r="N423" s="38"/>
      <c r="O423" s="38"/>
      <c r="P423" s="38"/>
      <c r="Q423" s="38"/>
      <c r="R423" s="38"/>
      <c r="S423" s="38"/>
      <c r="T423" s="66"/>
      <c r="AT423" s="23" t="s">
        <v>135</v>
      </c>
      <c r="AU423" s="23" t="s">
        <v>81</v>
      </c>
    </row>
    <row r="424" spans="2:65" s="1" customFormat="1" ht="40.5">
      <c r="B424" s="37"/>
      <c r="D424" s="164" t="s">
        <v>137</v>
      </c>
      <c r="F424" s="165" t="s">
        <v>703</v>
      </c>
      <c r="L424" s="37"/>
      <c r="M424" s="163"/>
      <c r="N424" s="38"/>
      <c r="O424" s="38"/>
      <c r="P424" s="38"/>
      <c r="Q424" s="38"/>
      <c r="R424" s="38"/>
      <c r="S424" s="38"/>
      <c r="T424" s="66"/>
      <c r="AT424" s="23" t="s">
        <v>137</v>
      </c>
      <c r="AU424" s="23" t="s">
        <v>81</v>
      </c>
    </row>
    <row r="425" spans="2:65" s="1" customFormat="1" ht="20.45" customHeight="1">
      <c r="B425" s="149"/>
      <c r="C425" s="150" t="s">
        <v>704</v>
      </c>
      <c r="D425" s="150" t="s">
        <v>128</v>
      </c>
      <c r="E425" s="151" t="s">
        <v>705</v>
      </c>
      <c r="F425" s="152" t="s">
        <v>706</v>
      </c>
      <c r="G425" s="153" t="s">
        <v>699</v>
      </c>
      <c r="H425" s="154">
        <v>1</v>
      </c>
      <c r="I425" s="155"/>
      <c r="J425" s="155">
        <f>ROUND(I425*H425,2)</f>
        <v>0</v>
      </c>
      <c r="K425" s="152" t="s">
        <v>5</v>
      </c>
      <c r="L425" s="37"/>
      <c r="M425" s="156" t="s">
        <v>5</v>
      </c>
      <c r="N425" s="157" t="s">
        <v>44</v>
      </c>
      <c r="O425" s="158">
        <v>0</v>
      </c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AR425" s="23" t="s">
        <v>700</v>
      </c>
      <c r="AT425" s="23" t="s">
        <v>128</v>
      </c>
      <c r="AU425" s="23" t="s">
        <v>81</v>
      </c>
      <c r="AY425" s="23" t="s">
        <v>126</v>
      </c>
      <c r="BE425" s="160">
        <f>IF(N425="základní",J425,0)</f>
        <v>0</v>
      </c>
      <c r="BF425" s="160">
        <f>IF(N425="snížená",J425,0)</f>
        <v>0</v>
      </c>
      <c r="BG425" s="160">
        <f>IF(N425="zákl. přenesená",J425,0)</f>
        <v>0</v>
      </c>
      <c r="BH425" s="160">
        <f>IF(N425="sníž. přenesená",J425,0)</f>
        <v>0</v>
      </c>
      <c r="BI425" s="160">
        <f>IF(N425="nulová",J425,0)</f>
        <v>0</v>
      </c>
      <c r="BJ425" s="23" t="s">
        <v>21</v>
      </c>
      <c r="BK425" s="160">
        <f>ROUND(I425*H425,2)</f>
        <v>0</v>
      </c>
      <c r="BL425" s="23" t="s">
        <v>700</v>
      </c>
      <c r="BM425" s="23" t="s">
        <v>707</v>
      </c>
    </row>
    <row r="426" spans="2:65" s="1" customFormat="1">
      <c r="B426" s="37"/>
      <c r="D426" s="164" t="s">
        <v>135</v>
      </c>
      <c r="F426" s="192" t="s">
        <v>708</v>
      </c>
      <c r="L426" s="37"/>
      <c r="M426" s="163"/>
      <c r="N426" s="38"/>
      <c r="O426" s="38"/>
      <c r="P426" s="38"/>
      <c r="Q426" s="38"/>
      <c r="R426" s="38"/>
      <c r="S426" s="38"/>
      <c r="T426" s="66"/>
      <c r="AT426" s="23" t="s">
        <v>135</v>
      </c>
      <c r="AU426" s="23" t="s">
        <v>81</v>
      </c>
    </row>
    <row r="427" spans="2:65" s="1" customFormat="1" ht="20.45" customHeight="1">
      <c r="B427" s="149"/>
      <c r="C427" s="150" t="s">
        <v>27</v>
      </c>
      <c r="D427" s="150" t="s">
        <v>128</v>
      </c>
      <c r="E427" s="151" t="s">
        <v>709</v>
      </c>
      <c r="F427" s="152" t="s">
        <v>710</v>
      </c>
      <c r="G427" s="153" t="s">
        <v>699</v>
      </c>
      <c r="H427" s="154">
        <v>1</v>
      </c>
      <c r="I427" s="155"/>
      <c r="J427" s="155">
        <f>ROUND(I427*H427,2)</f>
        <v>0</v>
      </c>
      <c r="K427" s="152" t="s">
        <v>5</v>
      </c>
      <c r="L427" s="37"/>
      <c r="M427" s="156" t="s">
        <v>5</v>
      </c>
      <c r="N427" s="157" t="s">
        <v>44</v>
      </c>
      <c r="O427" s="158">
        <v>0</v>
      </c>
      <c r="P427" s="158">
        <f>O427*H427</f>
        <v>0</v>
      </c>
      <c r="Q427" s="158">
        <v>0</v>
      </c>
      <c r="R427" s="158">
        <f>Q427*H427</f>
        <v>0</v>
      </c>
      <c r="S427" s="158">
        <v>0</v>
      </c>
      <c r="T427" s="159">
        <f>S427*H427</f>
        <v>0</v>
      </c>
      <c r="AR427" s="23" t="s">
        <v>700</v>
      </c>
      <c r="AT427" s="23" t="s">
        <v>128</v>
      </c>
      <c r="AU427" s="23" t="s">
        <v>81</v>
      </c>
      <c r="AY427" s="23" t="s">
        <v>126</v>
      </c>
      <c r="BE427" s="160">
        <f>IF(N427="základní",J427,0)</f>
        <v>0</v>
      </c>
      <c r="BF427" s="160">
        <f>IF(N427="snížená",J427,0)</f>
        <v>0</v>
      </c>
      <c r="BG427" s="160">
        <f>IF(N427="zákl. přenesená",J427,0)</f>
        <v>0</v>
      </c>
      <c r="BH427" s="160">
        <f>IF(N427="sníž. přenesená",J427,0)</f>
        <v>0</v>
      </c>
      <c r="BI427" s="160">
        <f>IF(N427="nulová",J427,0)</f>
        <v>0</v>
      </c>
      <c r="BJ427" s="23" t="s">
        <v>21</v>
      </c>
      <c r="BK427" s="160">
        <f>ROUND(I427*H427,2)</f>
        <v>0</v>
      </c>
      <c r="BL427" s="23" t="s">
        <v>700</v>
      </c>
      <c r="BM427" s="23" t="s">
        <v>711</v>
      </c>
    </row>
    <row r="428" spans="2:65" s="1" customFormat="1">
      <c r="B428" s="37"/>
      <c r="D428" s="164" t="s">
        <v>135</v>
      </c>
      <c r="F428" s="192" t="s">
        <v>710</v>
      </c>
      <c r="L428" s="37"/>
      <c r="M428" s="163"/>
      <c r="N428" s="38"/>
      <c r="O428" s="38"/>
      <c r="P428" s="38"/>
      <c r="Q428" s="38"/>
      <c r="R428" s="38"/>
      <c r="S428" s="38"/>
      <c r="T428" s="66"/>
      <c r="AT428" s="23" t="s">
        <v>135</v>
      </c>
      <c r="AU428" s="23" t="s">
        <v>81</v>
      </c>
    </row>
    <row r="429" spans="2:65" s="1" customFormat="1" ht="20.45" customHeight="1">
      <c r="B429" s="149"/>
      <c r="C429" s="150" t="s">
        <v>712</v>
      </c>
      <c r="D429" s="150" t="s">
        <v>128</v>
      </c>
      <c r="E429" s="151" t="s">
        <v>713</v>
      </c>
      <c r="F429" s="152" t="s">
        <v>714</v>
      </c>
      <c r="G429" s="153" t="s">
        <v>699</v>
      </c>
      <c r="H429" s="154">
        <v>1</v>
      </c>
      <c r="I429" s="155"/>
      <c r="J429" s="155">
        <f>ROUND(I429*H429,2)</f>
        <v>0</v>
      </c>
      <c r="K429" s="152" t="s">
        <v>5</v>
      </c>
      <c r="L429" s="37"/>
      <c r="M429" s="156" t="s">
        <v>5</v>
      </c>
      <c r="N429" s="157" t="s">
        <v>44</v>
      </c>
      <c r="O429" s="158">
        <v>0</v>
      </c>
      <c r="P429" s="158">
        <f>O429*H429</f>
        <v>0</v>
      </c>
      <c r="Q429" s="158">
        <v>0</v>
      </c>
      <c r="R429" s="158">
        <f>Q429*H429</f>
        <v>0</v>
      </c>
      <c r="S429" s="158">
        <v>0</v>
      </c>
      <c r="T429" s="159">
        <f>S429*H429</f>
        <v>0</v>
      </c>
      <c r="AR429" s="23" t="s">
        <v>700</v>
      </c>
      <c r="AT429" s="23" t="s">
        <v>128</v>
      </c>
      <c r="AU429" s="23" t="s">
        <v>81</v>
      </c>
      <c r="AY429" s="23" t="s">
        <v>126</v>
      </c>
      <c r="BE429" s="160">
        <f>IF(N429="základní",J429,0)</f>
        <v>0</v>
      </c>
      <c r="BF429" s="160">
        <f>IF(N429="snížená",J429,0)</f>
        <v>0</v>
      </c>
      <c r="BG429" s="160">
        <f>IF(N429="zákl. přenesená",J429,0)</f>
        <v>0</v>
      </c>
      <c r="BH429" s="160">
        <f>IF(N429="sníž. přenesená",J429,0)</f>
        <v>0</v>
      </c>
      <c r="BI429" s="160">
        <f>IF(N429="nulová",J429,0)</f>
        <v>0</v>
      </c>
      <c r="BJ429" s="23" t="s">
        <v>21</v>
      </c>
      <c r="BK429" s="160">
        <f>ROUND(I429*H429,2)</f>
        <v>0</v>
      </c>
      <c r="BL429" s="23" t="s">
        <v>700</v>
      </c>
      <c r="BM429" s="23" t="s">
        <v>715</v>
      </c>
    </row>
    <row r="430" spans="2:65" s="1" customFormat="1" ht="40.5">
      <c r="B430" s="37"/>
      <c r="D430" s="161" t="s">
        <v>135</v>
      </c>
      <c r="F430" s="162" t="s">
        <v>716</v>
      </c>
      <c r="L430" s="37"/>
      <c r="M430" s="163"/>
      <c r="N430" s="38"/>
      <c r="O430" s="38"/>
      <c r="P430" s="38"/>
      <c r="Q430" s="38"/>
      <c r="R430" s="38"/>
      <c r="S430" s="38"/>
      <c r="T430" s="66"/>
      <c r="AT430" s="23" t="s">
        <v>135</v>
      </c>
      <c r="AU430" s="23" t="s">
        <v>81</v>
      </c>
    </row>
    <row r="431" spans="2:65" s="10" customFormat="1" ht="29.85" customHeight="1">
      <c r="B431" s="136"/>
      <c r="D431" s="146" t="s">
        <v>72</v>
      </c>
      <c r="E431" s="147" t="s">
        <v>717</v>
      </c>
      <c r="F431" s="147" t="s">
        <v>718</v>
      </c>
      <c r="J431" s="148">
        <f>BK431</f>
        <v>0</v>
      </c>
      <c r="L431" s="136"/>
      <c r="M431" s="140"/>
      <c r="N431" s="141"/>
      <c r="O431" s="141"/>
      <c r="P431" s="142">
        <f>SUM(P432:P434)</f>
        <v>0</v>
      </c>
      <c r="Q431" s="141"/>
      <c r="R431" s="142">
        <f>SUM(R432:R434)</f>
        <v>0</v>
      </c>
      <c r="S431" s="141"/>
      <c r="T431" s="143">
        <f>SUM(T432:T434)</f>
        <v>0</v>
      </c>
      <c r="AR431" s="137" t="s">
        <v>156</v>
      </c>
      <c r="AT431" s="144" t="s">
        <v>72</v>
      </c>
      <c r="AU431" s="144" t="s">
        <v>21</v>
      </c>
      <c r="AY431" s="137" t="s">
        <v>126</v>
      </c>
      <c r="BK431" s="145">
        <f>SUM(BK432:BK434)</f>
        <v>0</v>
      </c>
    </row>
    <row r="432" spans="2:65" s="1" customFormat="1" ht="20.45" customHeight="1">
      <c r="B432" s="149"/>
      <c r="C432" s="150" t="s">
        <v>719</v>
      </c>
      <c r="D432" s="150" t="s">
        <v>128</v>
      </c>
      <c r="E432" s="151" t="s">
        <v>720</v>
      </c>
      <c r="F432" s="152" t="s">
        <v>721</v>
      </c>
      <c r="G432" s="153" t="s">
        <v>699</v>
      </c>
      <c r="H432" s="154">
        <v>1</v>
      </c>
      <c r="I432" s="155"/>
      <c r="J432" s="155">
        <f>ROUND(I432*H432,2)</f>
        <v>0</v>
      </c>
      <c r="K432" s="152" t="s">
        <v>5</v>
      </c>
      <c r="L432" s="37"/>
      <c r="M432" s="156" t="s">
        <v>5</v>
      </c>
      <c r="N432" s="157" t="s">
        <v>44</v>
      </c>
      <c r="O432" s="158">
        <v>0</v>
      </c>
      <c r="P432" s="158">
        <f>O432*H432</f>
        <v>0</v>
      </c>
      <c r="Q432" s="158">
        <v>0</v>
      </c>
      <c r="R432" s="158">
        <f>Q432*H432</f>
        <v>0</v>
      </c>
      <c r="S432" s="158">
        <v>0</v>
      </c>
      <c r="T432" s="159">
        <f>S432*H432</f>
        <v>0</v>
      </c>
      <c r="AR432" s="23" t="s">
        <v>700</v>
      </c>
      <c r="AT432" s="23" t="s">
        <v>128</v>
      </c>
      <c r="AU432" s="23" t="s">
        <v>81</v>
      </c>
      <c r="AY432" s="23" t="s">
        <v>126</v>
      </c>
      <c r="BE432" s="160">
        <f>IF(N432="základní",J432,0)</f>
        <v>0</v>
      </c>
      <c r="BF432" s="160">
        <f>IF(N432="snížená",J432,0)</f>
        <v>0</v>
      </c>
      <c r="BG432" s="160">
        <f>IF(N432="zákl. přenesená",J432,0)</f>
        <v>0</v>
      </c>
      <c r="BH432" s="160">
        <f>IF(N432="sníž. přenesená",J432,0)</f>
        <v>0</v>
      </c>
      <c r="BI432" s="160">
        <f>IF(N432="nulová",J432,0)</f>
        <v>0</v>
      </c>
      <c r="BJ432" s="23" t="s">
        <v>21</v>
      </c>
      <c r="BK432" s="160">
        <f>ROUND(I432*H432,2)</f>
        <v>0</v>
      </c>
      <c r="BL432" s="23" t="s">
        <v>700</v>
      </c>
      <c r="BM432" s="23" t="s">
        <v>722</v>
      </c>
    </row>
    <row r="433" spans="2:65" s="1" customFormat="1">
      <c r="B433" s="37"/>
      <c r="D433" s="161" t="s">
        <v>135</v>
      </c>
      <c r="F433" s="162" t="s">
        <v>723</v>
      </c>
      <c r="L433" s="37"/>
      <c r="M433" s="163"/>
      <c r="N433" s="38"/>
      <c r="O433" s="38"/>
      <c r="P433" s="38"/>
      <c r="Q433" s="38"/>
      <c r="R433" s="38"/>
      <c r="S433" s="38"/>
      <c r="T433" s="66"/>
      <c r="AT433" s="23" t="s">
        <v>135</v>
      </c>
      <c r="AU433" s="23" t="s">
        <v>81</v>
      </c>
    </row>
    <row r="434" spans="2:65" s="1" customFormat="1" ht="40.5">
      <c r="B434" s="37"/>
      <c r="D434" s="161" t="s">
        <v>137</v>
      </c>
      <c r="F434" s="174" t="s">
        <v>724</v>
      </c>
      <c r="L434" s="37"/>
      <c r="M434" s="163"/>
      <c r="N434" s="38"/>
      <c r="O434" s="38"/>
      <c r="P434" s="38"/>
      <c r="Q434" s="38"/>
      <c r="R434" s="38"/>
      <c r="S434" s="38"/>
      <c r="T434" s="66"/>
      <c r="AT434" s="23" t="s">
        <v>137</v>
      </c>
      <c r="AU434" s="23" t="s">
        <v>81</v>
      </c>
    </row>
    <row r="435" spans="2:65" s="10" customFormat="1" ht="29.85" customHeight="1">
      <c r="B435" s="136"/>
      <c r="D435" s="146" t="s">
        <v>72</v>
      </c>
      <c r="E435" s="147" t="s">
        <v>725</v>
      </c>
      <c r="F435" s="147" t="s">
        <v>726</v>
      </c>
      <c r="J435" s="148">
        <f>BK435</f>
        <v>0</v>
      </c>
      <c r="L435" s="136"/>
      <c r="M435" s="140"/>
      <c r="N435" s="141"/>
      <c r="O435" s="141"/>
      <c r="P435" s="142">
        <f>SUM(P436:P438)</f>
        <v>0</v>
      </c>
      <c r="Q435" s="141"/>
      <c r="R435" s="142">
        <f>SUM(R436:R438)</f>
        <v>0</v>
      </c>
      <c r="S435" s="141"/>
      <c r="T435" s="143">
        <f>SUM(T436:T438)</f>
        <v>0</v>
      </c>
      <c r="AR435" s="137" t="s">
        <v>156</v>
      </c>
      <c r="AT435" s="144" t="s">
        <v>72</v>
      </c>
      <c r="AU435" s="144" t="s">
        <v>21</v>
      </c>
      <c r="AY435" s="137" t="s">
        <v>126</v>
      </c>
      <c r="BK435" s="145">
        <f>SUM(BK436:BK438)</f>
        <v>0</v>
      </c>
    </row>
    <row r="436" spans="2:65" s="1" customFormat="1" ht="20.45" customHeight="1">
      <c r="B436" s="149"/>
      <c r="C436" s="150" t="s">
        <v>727</v>
      </c>
      <c r="D436" s="150" t="s">
        <v>128</v>
      </c>
      <c r="E436" s="151" t="s">
        <v>728</v>
      </c>
      <c r="F436" s="152" t="s">
        <v>729</v>
      </c>
      <c r="G436" s="153" t="s">
        <v>699</v>
      </c>
      <c r="H436" s="154">
        <v>1</v>
      </c>
      <c r="I436" s="155"/>
      <c r="J436" s="155">
        <f>ROUND(I436*H436,2)</f>
        <v>0</v>
      </c>
      <c r="K436" s="152" t="s">
        <v>5</v>
      </c>
      <c r="L436" s="37"/>
      <c r="M436" s="156" t="s">
        <v>5</v>
      </c>
      <c r="N436" s="157" t="s">
        <v>44</v>
      </c>
      <c r="O436" s="158">
        <v>0</v>
      </c>
      <c r="P436" s="158">
        <f>O436*H436</f>
        <v>0</v>
      </c>
      <c r="Q436" s="158">
        <v>0</v>
      </c>
      <c r="R436" s="158">
        <f>Q436*H436</f>
        <v>0</v>
      </c>
      <c r="S436" s="158">
        <v>0</v>
      </c>
      <c r="T436" s="159">
        <f>S436*H436</f>
        <v>0</v>
      </c>
      <c r="AR436" s="23" t="s">
        <v>700</v>
      </c>
      <c r="AT436" s="23" t="s">
        <v>128</v>
      </c>
      <c r="AU436" s="23" t="s">
        <v>81</v>
      </c>
      <c r="AY436" s="23" t="s">
        <v>126</v>
      </c>
      <c r="BE436" s="160">
        <f>IF(N436="základní",J436,0)</f>
        <v>0</v>
      </c>
      <c r="BF436" s="160">
        <f>IF(N436="snížená",J436,0)</f>
        <v>0</v>
      </c>
      <c r="BG436" s="160">
        <f>IF(N436="zákl. přenesená",J436,0)</f>
        <v>0</v>
      </c>
      <c r="BH436" s="160">
        <f>IF(N436="sníž. přenesená",J436,0)</f>
        <v>0</v>
      </c>
      <c r="BI436" s="160">
        <f>IF(N436="nulová",J436,0)</f>
        <v>0</v>
      </c>
      <c r="BJ436" s="23" t="s">
        <v>21</v>
      </c>
      <c r="BK436" s="160">
        <f>ROUND(I436*H436,2)</f>
        <v>0</v>
      </c>
      <c r="BL436" s="23" t="s">
        <v>700</v>
      </c>
      <c r="BM436" s="23" t="s">
        <v>730</v>
      </c>
    </row>
    <row r="437" spans="2:65" s="1" customFormat="1" ht="27">
      <c r="B437" s="37"/>
      <c r="D437" s="161" t="s">
        <v>135</v>
      </c>
      <c r="F437" s="162" t="s">
        <v>731</v>
      </c>
      <c r="L437" s="37"/>
      <c r="M437" s="163"/>
      <c r="N437" s="38"/>
      <c r="O437" s="38"/>
      <c r="P437" s="38"/>
      <c r="Q437" s="38"/>
      <c r="R437" s="38"/>
      <c r="S437" s="38"/>
      <c r="T437" s="66"/>
      <c r="AT437" s="23" t="s">
        <v>135</v>
      </c>
      <c r="AU437" s="23" t="s">
        <v>81</v>
      </c>
    </row>
    <row r="438" spans="2:65" s="1" customFormat="1" ht="40.5">
      <c r="B438" s="37"/>
      <c r="D438" s="161" t="s">
        <v>137</v>
      </c>
      <c r="F438" s="174" t="s">
        <v>930</v>
      </c>
      <c r="L438" s="37"/>
      <c r="M438" s="163"/>
      <c r="N438" s="38"/>
      <c r="O438" s="38"/>
      <c r="P438" s="38"/>
      <c r="Q438" s="38"/>
      <c r="R438" s="38"/>
      <c r="S438" s="38"/>
      <c r="T438" s="66"/>
      <c r="AT438" s="23" t="s">
        <v>137</v>
      </c>
      <c r="AU438" s="23" t="s">
        <v>81</v>
      </c>
    </row>
    <row r="439" spans="2:65" s="10" customFormat="1" ht="29.85" customHeight="1">
      <c r="B439" s="136"/>
      <c r="D439" s="146" t="s">
        <v>72</v>
      </c>
      <c r="E439" s="147" t="s">
        <v>732</v>
      </c>
      <c r="F439" s="147" t="s">
        <v>733</v>
      </c>
      <c r="J439" s="148">
        <f>BK439</f>
        <v>0</v>
      </c>
      <c r="L439" s="136"/>
      <c r="M439" s="140"/>
      <c r="N439" s="141"/>
      <c r="O439" s="141"/>
      <c r="P439" s="142">
        <f>SUM(P440:P441)</f>
        <v>0</v>
      </c>
      <c r="Q439" s="141"/>
      <c r="R439" s="142">
        <f>SUM(R440:R441)</f>
        <v>0</v>
      </c>
      <c r="S439" s="141"/>
      <c r="T439" s="143">
        <f>SUM(T440:T441)</f>
        <v>0</v>
      </c>
      <c r="AR439" s="137" t="s">
        <v>156</v>
      </c>
      <c r="AT439" s="144" t="s">
        <v>72</v>
      </c>
      <c r="AU439" s="144" t="s">
        <v>21</v>
      </c>
      <c r="AY439" s="137" t="s">
        <v>126</v>
      </c>
      <c r="BK439" s="145">
        <f>SUM(BK440:BK441)</f>
        <v>0</v>
      </c>
    </row>
    <row r="440" spans="2:65" s="1" customFormat="1" ht="28.9" customHeight="1">
      <c r="B440" s="149"/>
      <c r="C440" s="150" t="s">
        <v>734</v>
      </c>
      <c r="D440" s="150" t="s">
        <v>128</v>
      </c>
      <c r="E440" s="151" t="s">
        <v>735</v>
      </c>
      <c r="F440" s="152" t="s">
        <v>736</v>
      </c>
      <c r="G440" s="153" t="s">
        <v>699</v>
      </c>
      <c r="H440" s="154">
        <v>1</v>
      </c>
      <c r="I440" s="155"/>
      <c r="J440" s="155">
        <f>ROUND(I440*H440,2)</f>
        <v>0</v>
      </c>
      <c r="K440" s="152" t="s">
        <v>5</v>
      </c>
      <c r="L440" s="37"/>
      <c r="M440" s="156" t="s">
        <v>5</v>
      </c>
      <c r="N440" s="157" t="s">
        <v>44</v>
      </c>
      <c r="O440" s="158">
        <v>0</v>
      </c>
      <c r="P440" s="158">
        <f>O440*H440</f>
        <v>0</v>
      </c>
      <c r="Q440" s="158">
        <v>0</v>
      </c>
      <c r="R440" s="158">
        <f>Q440*H440</f>
        <v>0</v>
      </c>
      <c r="S440" s="158">
        <v>0</v>
      </c>
      <c r="T440" s="159">
        <f>S440*H440</f>
        <v>0</v>
      </c>
      <c r="AR440" s="23" t="s">
        <v>133</v>
      </c>
      <c r="AT440" s="23" t="s">
        <v>128</v>
      </c>
      <c r="AU440" s="23" t="s">
        <v>81</v>
      </c>
      <c r="AY440" s="23" t="s">
        <v>126</v>
      </c>
      <c r="BE440" s="160">
        <f>IF(N440="základní",J440,0)</f>
        <v>0</v>
      </c>
      <c r="BF440" s="160">
        <f>IF(N440="snížená",J440,0)</f>
        <v>0</v>
      </c>
      <c r="BG440" s="160">
        <f>IF(N440="zákl. přenesená",J440,0)</f>
        <v>0</v>
      </c>
      <c r="BH440" s="160">
        <f>IF(N440="sníž. přenesená",J440,0)</f>
        <v>0</v>
      </c>
      <c r="BI440" s="160">
        <f>IF(N440="nulová",J440,0)</f>
        <v>0</v>
      </c>
      <c r="BJ440" s="23" t="s">
        <v>21</v>
      </c>
      <c r="BK440" s="160">
        <f>ROUND(I440*H440,2)</f>
        <v>0</v>
      </c>
      <c r="BL440" s="23" t="s">
        <v>133</v>
      </c>
      <c r="BM440" s="23" t="s">
        <v>737</v>
      </c>
    </row>
    <row r="441" spans="2:65" s="1" customFormat="1" ht="27">
      <c r="B441" s="37"/>
      <c r="D441" s="161" t="s">
        <v>135</v>
      </c>
      <c r="F441" s="162" t="s">
        <v>736</v>
      </c>
      <c r="L441" s="37"/>
      <c r="M441" s="163"/>
      <c r="N441" s="38"/>
      <c r="O441" s="38"/>
      <c r="P441" s="38"/>
      <c r="Q441" s="38"/>
      <c r="R441" s="38"/>
      <c r="S441" s="38"/>
      <c r="T441" s="66"/>
      <c r="AT441" s="23" t="s">
        <v>135</v>
      </c>
      <c r="AU441" s="23" t="s">
        <v>81</v>
      </c>
    </row>
    <row r="442" spans="2:65" s="10" customFormat="1" ht="29.85" customHeight="1">
      <c r="B442" s="136"/>
      <c r="D442" s="146" t="s">
        <v>72</v>
      </c>
      <c r="E442" s="147" t="s">
        <v>738</v>
      </c>
      <c r="F442" s="147" t="s">
        <v>739</v>
      </c>
      <c r="J442" s="148">
        <f>BK442</f>
        <v>0</v>
      </c>
      <c r="L442" s="136"/>
      <c r="M442" s="140"/>
      <c r="N442" s="141"/>
      <c r="O442" s="141"/>
      <c r="P442" s="142">
        <f>SUM(P443:P445)</f>
        <v>0</v>
      </c>
      <c r="Q442" s="141"/>
      <c r="R442" s="142">
        <f>SUM(R443:R445)</f>
        <v>0</v>
      </c>
      <c r="S442" s="141"/>
      <c r="T442" s="143">
        <f>SUM(T443:T445)</f>
        <v>0</v>
      </c>
      <c r="AR442" s="137" t="s">
        <v>156</v>
      </c>
      <c r="AT442" s="144" t="s">
        <v>72</v>
      </c>
      <c r="AU442" s="144" t="s">
        <v>21</v>
      </c>
      <c r="AY442" s="137" t="s">
        <v>126</v>
      </c>
      <c r="BK442" s="145">
        <f>SUM(BK443:BK445)</f>
        <v>0</v>
      </c>
    </row>
    <row r="443" spans="2:65" s="1" customFormat="1" ht="20.45" customHeight="1">
      <c r="B443" s="149"/>
      <c r="C443" s="150" t="s">
        <v>740</v>
      </c>
      <c r="D443" s="150" t="s">
        <v>128</v>
      </c>
      <c r="E443" s="151" t="s">
        <v>741</v>
      </c>
      <c r="F443" s="283" t="s">
        <v>927</v>
      </c>
      <c r="G443" s="153" t="s">
        <v>699</v>
      </c>
      <c r="H443" s="154">
        <v>2</v>
      </c>
      <c r="I443" s="155"/>
      <c r="J443" s="155">
        <f>ROUND(I443*H443,2)</f>
        <v>0</v>
      </c>
      <c r="K443" s="152" t="s">
        <v>5</v>
      </c>
      <c r="L443" s="37"/>
      <c r="M443" s="156" t="s">
        <v>5</v>
      </c>
      <c r="N443" s="157" t="s">
        <v>44</v>
      </c>
      <c r="O443" s="158">
        <v>0</v>
      </c>
      <c r="P443" s="158">
        <f>O443*H443</f>
        <v>0</v>
      </c>
      <c r="Q443" s="158">
        <v>0</v>
      </c>
      <c r="R443" s="158">
        <f>Q443*H443</f>
        <v>0</v>
      </c>
      <c r="S443" s="158">
        <v>0</v>
      </c>
      <c r="T443" s="159">
        <f>S443*H443</f>
        <v>0</v>
      </c>
      <c r="AR443" s="23" t="s">
        <v>133</v>
      </c>
      <c r="AT443" s="23" t="s">
        <v>128</v>
      </c>
      <c r="AU443" s="23" t="s">
        <v>81</v>
      </c>
      <c r="AY443" s="23" t="s">
        <v>126</v>
      </c>
      <c r="BE443" s="160">
        <f>IF(N443="základní",J443,0)</f>
        <v>0</v>
      </c>
      <c r="BF443" s="160">
        <f>IF(N443="snížená",J443,0)</f>
        <v>0</v>
      </c>
      <c r="BG443" s="160">
        <f>IF(N443="zákl. přenesená",J443,0)</f>
        <v>0</v>
      </c>
      <c r="BH443" s="160">
        <f>IF(N443="sníž. přenesená",J443,0)</f>
        <v>0</v>
      </c>
      <c r="BI443" s="160">
        <f>IF(N443="nulová",J443,0)</f>
        <v>0</v>
      </c>
      <c r="BJ443" s="23" t="s">
        <v>21</v>
      </c>
      <c r="BK443" s="160">
        <f>ROUND(I443*H443,2)</f>
        <v>0</v>
      </c>
      <c r="BL443" s="23" t="s">
        <v>133</v>
      </c>
      <c r="BM443" s="23" t="s">
        <v>742</v>
      </c>
    </row>
    <row r="444" spans="2:65" s="1" customFormat="1">
      <c r="B444" s="37"/>
      <c r="D444" s="161" t="s">
        <v>135</v>
      </c>
      <c r="F444" s="162" t="s">
        <v>927</v>
      </c>
      <c r="L444" s="37"/>
      <c r="M444" s="163"/>
      <c r="N444" s="38"/>
      <c r="O444" s="38"/>
      <c r="P444" s="38"/>
      <c r="Q444" s="38"/>
      <c r="R444" s="38"/>
      <c r="S444" s="38"/>
      <c r="T444" s="66"/>
      <c r="AT444" s="23" t="s">
        <v>135</v>
      </c>
      <c r="AU444" s="23" t="s">
        <v>81</v>
      </c>
    </row>
    <row r="445" spans="2:65" s="1" customFormat="1" ht="27">
      <c r="B445" s="37"/>
      <c r="D445" s="161" t="s">
        <v>137</v>
      </c>
      <c r="F445" s="174" t="s">
        <v>743</v>
      </c>
      <c r="L445" s="37"/>
      <c r="M445" s="202"/>
      <c r="N445" s="203"/>
      <c r="O445" s="203"/>
      <c r="P445" s="203"/>
      <c r="Q445" s="203"/>
      <c r="R445" s="203"/>
      <c r="S445" s="203"/>
      <c r="T445" s="204"/>
      <c r="AT445" s="23" t="s">
        <v>137</v>
      </c>
      <c r="AU445" s="23" t="s">
        <v>81</v>
      </c>
    </row>
    <row r="446" spans="2:65" s="1" customFormat="1" ht="6.95" customHeight="1">
      <c r="B446" s="52"/>
      <c r="C446" s="53"/>
      <c r="D446" s="53"/>
      <c r="E446" s="53"/>
      <c r="F446" s="53"/>
      <c r="G446" s="53"/>
      <c r="H446" s="53"/>
      <c r="I446" s="53"/>
      <c r="J446" s="53"/>
      <c r="K446" s="53"/>
      <c r="L446" s="37"/>
    </row>
  </sheetData>
  <autoFilter ref="C91:K445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78740157480314965" right="0.59055118110236227" top="0.59055118110236227" bottom="0.59055118110236227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topLeftCell="A61" workbookViewId="0"/>
  </sheetViews>
  <sheetFormatPr defaultRowHeight="13.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4" customFormat="1" ht="45" customHeight="1">
      <c r="B3" s="209"/>
      <c r="C3" s="326" t="s">
        <v>744</v>
      </c>
      <c r="D3" s="326"/>
      <c r="E3" s="326"/>
      <c r="F3" s="326"/>
      <c r="G3" s="326"/>
      <c r="H3" s="326"/>
      <c r="I3" s="326"/>
      <c r="J3" s="326"/>
      <c r="K3" s="210"/>
    </row>
    <row r="4" spans="2:11" ht="25.5" customHeight="1">
      <c r="B4" s="211"/>
      <c r="C4" s="333" t="s">
        <v>745</v>
      </c>
      <c r="D4" s="333"/>
      <c r="E4" s="333"/>
      <c r="F4" s="333"/>
      <c r="G4" s="333"/>
      <c r="H4" s="333"/>
      <c r="I4" s="333"/>
      <c r="J4" s="333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29" t="s">
        <v>746</v>
      </c>
      <c r="D6" s="329"/>
      <c r="E6" s="329"/>
      <c r="F6" s="329"/>
      <c r="G6" s="329"/>
      <c r="H6" s="329"/>
      <c r="I6" s="329"/>
      <c r="J6" s="329"/>
      <c r="K6" s="212"/>
    </row>
    <row r="7" spans="2:11" ht="15" customHeight="1">
      <c r="B7" s="215"/>
      <c r="C7" s="329" t="s">
        <v>747</v>
      </c>
      <c r="D7" s="329"/>
      <c r="E7" s="329"/>
      <c r="F7" s="329"/>
      <c r="G7" s="329"/>
      <c r="H7" s="329"/>
      <c r="I7" s="329"/>
      <c r="J7" s="329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29" t="s">
        <v>748</v>
      </c>
      <c r="D9" s="329"/>
      <c r="E9" s="329"/>
      <c r="F9" s="329"/>
      <c r="G9" s="329"/>
      <c r="H9" s="329"/>
      <c r="I9" s="329"/>
      <c r="J9" s="329"/>
      <c r="K9" s="212"/>
    </row>
    <row r="10" spans="2:11" ht="15" customHeight="1">
      <c r="B10" s="215"/>
      <c r="C10" s="214"/>
      <c r="D10" s="329" t="s">
        <v>749</v>
      </c>
      <c r="E10" s="329"/>
      <c r="F10" s="329"/>
      <c r="G10" s="329"/>
      <c r="H10" s="329"/>
      <c r="I10" s="329"/>
      <c r="J10" s="329"/>
      <c r="K10" s="212"/>
    </row>
    <row r="11" spans="2:11" ht="15" customHeight="1">
      <c r="B11" s="215"/>
      <c r="C11" s="216"/>
      <c r="D11" s="329" t="s">
        <v>750</v>
      </c>
      <c r="E11" s="329"/>
      <c r="F11" s="329"/>
      <c r="G11" s="329"/>
      <c r="H11" s="329"/>
      <c r="I11" s="329"/>
      <c r="J11" s="329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29" t="s">
        <v>751</v>
      </c>
      <c r="E13" s="329"/>
      <c r="F13" s="329"/>
      <c r="G13" s="329"/>
      <c r="H13" s="329"/>
      <c r="I13" s="329"/>
      <c r="J13" s="329"/>
      <c r="K13" s="212"/>
    </row>
    <row r="14" spans="2:11" ht="15" customHeight="1">
      <c r="B14" s="215"/>
      <c r="C14" s="216"/>
      <c r="D14" s="329" t="s">
        <v>752</v>
      </c>
      <c r="E14" s="329"/>
      <c r="F14" s="329"/>
      <c r="G14" s="329"/>
      <c r="H14" s="329"/>
      <c r="I14" s="329"/>
      <c r="J14" s="329"/>
      <c r="K14" s="212"/>
    </row>
    <row r="15" spans="2:11" ht="15" customHeight="1">
      <c r="B15" s="215"/>
      <c r="C15" s="216"/>
      <c r="D15" s="329" t="s">
        <v>753</v>
      </c>
      <c r="E15" s="329"/>
      <c r="F15" s="329"/>
      <c r="G15" s="329"/>
      <c r="H15" s="329"/>
      <c r="I15" s="329"/>
      <c r="J15" s="329"/>
      <c r="K15" s="212"/>
    </row>
    <row r="16" spans="2:11" ht="15" customHeight="1">
      <c r="B16" s="215"/>
      <c r="C16" s="216"/>
      <c r="D16" s="216"/>
      <c r="E16" s="217" t="s">
        <v>79</v>
      </c>
      <c r="F16" s="329" t="s">
        <v>754</v>
      </c>
      <c r="G16" s="329"/>
      <c r="H16" s="329"/>
      <c r="I16" s="329"/>
      <c r="J16" s="329"/>
      <c r="K16" s="212"/>
    </row>
    <row r="17" spans="2:11" ht="15" customHeight="1">
      <c r="B17" s="215"/>
      <c r="C17" s="216"/>
      <c r="D17" s="216"/>
      <c r="E17" s="217" t="s">
        <v>755</v>
      </c>
      <c r="F17" s="329" t="s">
        <v>756</v>
      </c>
      <c r="G17" s="329"/>
      <c r="H17" s="329"/>
      <c r="I17" s="329"/>
      <c r="J17" s="329"/>
      <c r="K17" s="212"/>
    </row>
    <row r="18" spans="2:11" ht="15" customHeight="1">
      <c r="B18" s="215"/>
      <c r="C18" s="216"/>
      <c r="D18" s="216"/>
      <c r="E18" s="217" t="s">
        <v>757</v>
      </c>
      <c r="F18" s="329" t="s">
        <v>758</v>
      </c>
      <c r="G18" s="329"/>
      <c r="H18" s="329"/>
      <c r="I18" s="329"/>
      <c r="J18" s="329"/>
      <c r="K18" s="212"/>
    </row>
    <row r="19" spans="2:11" ht="15" customHeight="1">
      <c r="B19" s="215"/>
      <c r="C19" s="216"/>
      <c r="D19" s="216"/>
      <c r="E19" s="217" t="s">
        <v>759</v>
      </c>
      <c r="F19" s="329" t="s">
        <v>760</v>
      </c>
      <c r="G19" s="329"/>
      <c r="H19" s="329"/>
      <c r="I19" s="329"/>
      <c r="J19" s="329"/>
      <c r="K19" s="212"/>
    </row>
    <row r="20" spans="2:11" ht="15" customHeight="1">
      <c r="B20" s="215"/>
      <c r="C20" s="216"/>
      <c r="D20" s="216"/>
      <c r="E20" s="217" t="s">
        <v>761</v>
      </c>
      <c r="F20" s="329" t="s">
        <v>762</v>
      </c>
      <c r="G20" s="329"/>
      <c r="H20" s="329"/>
      <c r="I20" s="329"/>
      <c r="J20" s="329"/>
      <c r="K20" s="212"/>
    </row>
    <row r="21" spans="2:11" ht="15" customHeight="1">
      <c r="B21" s="215"/>
      <c r="C21" s="216"/>
      <c r="D21" s="216"/>
      <c r="E21" s="217" t="s">
        <v>763</v>
      </c>
      <c r="F21" s="329" t="s">
        <v>764</v>
      </c>
      <c r="G21" s="329"/>
      <c r="H21" s="329"/>
      <c r="I21" s="329"/>
      <c r="J21" s="329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29" t="s">
        <v>765</v>
      </c>
      <c r="D23" s="329"/>
      <c r="E23" s="329"/>
      <c r="F23" s="329"/>
      <c r="G23" s="329"/>
      <c r="H23" s="329"/>
      <c r="I23" s="329"/>
      <c r="J23" s="329"/>
      <c r="K23" s="212"/>
    </row>
    <row r="24" spans="2:11" ht="15" customHeight="1">
      <c r="B24" s="215"/>
      <c r="C24" s="329" t="s">
        <v>766</v>
      </c>
      <c r="D24" s="329"/>
      <c r="E24" s="329"/>
      <c r="F24" s="329"/>
      <c r="G24" s="329"/>
      <c r="H24" s="329"/>
      <c r="I24" s="329"/>
      <c r="J24" s="329"/>
      <c r="K24" s="212"/>
    </row>
    <row r="25" spans="2:11" ht="15" customHeight="1">
      <c r="B25" s="215"/>
      <c r="C25" s="214"/>
      <c r="D25" s="329" t="s">
        <v>767</v>
      </c>
      <c r="E25" s="329"/>
      <c r="F25" s="329"/>
      <c r="G25" s="329"/>
      <c r="H25" s="329"/>
      <c r="I25" s="329"/>
      <c r="J25" s="329"/>
      <c r="K25" s="212"/>
    </row>
    <row r="26" spans="2:11" ht="15" customHeight="1">
      <c r="B26" s="215"/>
      <c r="C26" s="216"/>
      <c r="D26" s="329" t="s">
        <v>768</v>
      </c>
      <c r="E26" s="329"/>
      <c r="F26" s="329"/>
      <c r="G26" s="329"/>
      <c r="H26" s="329"/>
      <c r="I26" s="329"/>
      <c r="J26" s="329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29" t="s">
        <v>769</v>
      </c>
      <c r="E28" s="329"/>
      <c r="F28" s="329"/>
      <c r="G28" s="329"/>
      <c r="H28" s="329"/>
      <c r="I28" s="329"/>
      <c r="J28" s="329"/>
      <c r="K28" s="212"/>
    </row>
    <row r="29" spans="2:11" ht="15" customHeight="1">
      <c r="B29" s="215"/>
      <c r="C29" s="216"/>
      <c r="D29" s="329" t="s">
        <v>770</v>
      </c>
      <c r="E29" s="329"/>
      <c r="F29" s="329"/>
      <c r="G29" s="329"/>
      <c r="H29" s="329"/>
      <c r="I29" s="329"/>
      <c r="J29" s="329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29" t="s">
        <v>771</v>
      </c>
      <c r="E31" s="329"/>
      <c r="F31" s="329"/>
      <c r="G31" s="329"/>
      <c r="H31" s="329"/>
      <c r="I31" s="329"/>
      <c r="J31" s="329"/>
      <c r="K31" s="212"/>
    </row>
    <row r="32" spans="2:11" ht="15" customHeight="1">
      <c r="B32" s="215"/>
      <c r="C32" s="216"/>
      <c r="D32" s="329" t="s">
        <v>772</v>
      </c>
      <c r="E32" s="329"/>
      <c r="F32" s="329"/>
      <c r="G32" s="329"/>
      <c r="H32" s="329"/>
      <c r="I32" s="329"/>
      <c r="J32" s="329"/>
      <c r="K32" s="212"/>
    </row>
    <row r="33" spans="2:11" ht="15" customHeight="1">
      <c r="B33" s="215"/>
      <c r="C33" s="216"/>
      <c r="D33" s="329" t="s">
        <v>773</v>
      </c>
      <c r="E33" s="329"/>
      <c r="F33" s="329"/>
      <c r="G33" s="329"/>
      <c r="H33" s="329"/>
      <c r="I33" s="329"/>
      <c r="J33" s="329"/>
      <c r="K33" s="212"/>
    </row>
    <row r="34" spans="2:11" ht="15" customHeight="1">
      <c r="B34" s="215"/>
      <c r="C34" s="216"/>
      <c r="D34" s="214"/>
      <c r="E34" s="218" t="s">
        <v>111</v>
      </c>
      <c r="F34" s="214"/>
      <c r="G34" s="329" t="s">
        <v>774</v>
      </c>
      <c r="H34" s="329"/>
      <c r="I34" s="329"/>
      <c r="J34" s="329"/>
      <c r="K34" s="212"/>
    </row>
    <row r="35" spans="2:11" ht="30.75" customHeight="1">
      <c r="B35" s="215"/>
      <c r="C35" s="216"/>
      <c r="D35" s="214"/>
      <c r="E35" s="218" t="s">
        <v>775</v>
      </c>
      <c r="F35" s="214"/>
      <c r="G35" s="329" t="s">
        <v>776</v>
      </c>
      <c r="H35" s="329"/>
      <c r="I35" s="329"/>
      <c r="J35" s="329"/>
      <c r="K35" s="212"/>
    </row>
    <row r="36" spans="2:11" ht="15" customHeight="1">
      <c r="B36" s="215"/>
      <c r="C36" s="216"/>
      <c r="D36" s="214"/>
      <c r="E36" s="218" t="s">
        <v>54</v>
      </c>
      <c r="F36" s="214"/>
      <c r="G36" s="329" t="s">
        <v>777</v>
      </c>
      <c r="H36" s="329"/>
      <c r="I36" s="329"/>
      <c r="J36" s="329"/>
      <c r="K36" s="212"/>
    </row>
    <row r="37" spans="2:11" ht="15" customHeight="1">
      <c r="B37" s="215"/>
      <c r="C37" s="216"/>
      <c r="D37" s="214"/>
      <c r="E37" s="218" t="s">
        <v>112</v>
      </c>
      <c r="F37" s="214"/>
      <c r="G37" s="329" t="s">
        <v>778</v>
      </c>
      <c r="H37" s="329"/>
      <c r="I37" s="329"/>
      <c r="J37" s="329"/>
      <c r="K37" s="212"/>
    </row>
    <row r="38" spans="2:11" ht="15" customHeight="1">
      <c r="B38" s="215"/>
      <c r="C38" s="216"/>
      <c r="D38" s="214"/>
      <c r="E38" s="218" t="s">
        <v>113</v>
      </c>
      <c r="F38" s="214"/>
      <c r="G38" s="329" t="s">
        <v>779</v>
      </c>
      <c r="H38" s="329"/>
      <c r="I38" s="329"/>
      <c r="J38" s="329"/>
      <c r="K38" s="212"/>
    </row>
    <row r="39" spans="2:11" ht="15" customHeight="1">
      <c r="B39" s="215"/>
      <c r="C39" s="216"/>
      <c r="D39" s="214"/>
      <c r="E39" s="218" t="s">
        <v>114</v>
      </c>
      <c r="F39" s="214"/>
      <c r="G39" s="329" t="s">
        <v>780</v>
      </c>
      <c r="H39" s="329"/>
      <c r="I39" s="329"/>
      <c r="J39" s="329"/>
      <c r="K39" s="212"/>
    </row>
    <row r="40" spans="2:11" ht="15" customHeight="1">
      <c r="B40" s="215"/>
      <c r="C40" s="216"/>
      <c r="D40" s="214"/>
      <c r="E40" s="218" t="s">
        <v>781</v>
      </c>
      <c r="F40" s="214"/>
      <c r="G40" s="329" t="s">
        <v>782</v>
      </c>
      <c r="H40" s="329"/>
      <c r="I40" s="329"/>
      <c r="J40" s="329"/>
      <c r="K40" s="212"/>
    </row>
    <row r="41" spans="2:11" ht="15" customHeight="1">
      <c r="B41" s="215"/>
      <c r="C41" s="216"/>
      <c r="D41" s="214"/>
      <c r="E41" s="218"/>
      <c r="F41" s="214"/>
      <c r="G41" s="329" t="s">
        <v>783</v>
      </c>
      <c r="H41" s="329"/>
      <c r="I41" s="329"/>
      <c r="J41" s="329"/>
      <c r="K41" s="212"/>
    </row>
    <row r="42" spans="2:11" ht="15" customHeight="1">
      <c r="B42" s="215"/>
      <c r="C42" s="216"/>
      <c r="D42" s="214"/>
      <c r="E42" s="218" t="s">
        <v>784</v>
      </c>
      <c r="F42" s="214"/>
      <c r="G42" s="329" t="s">
        <v>785</v>
      </c>
      <c r="H42" s="329"/>
      <c r="I42" s="329"/>
      <c r="J42" s="329"/>
      <c r="K42" s="212"/>
    </row>
    <row r="43" spans="2:11" ht="15" customHeight="1">
      <c r="B43" s="215"/>
      <c r="C43" s="216"/>
      <c r="D43" s="214"/>
      <c r="E43" s="218" t="s">
        <v>116</v>
      </c>
      <c r="F43" s="214"/>
      <c r="G43" s="329" t="s">
        <v>786</v>
      </c>
      <c r="H43" s="329"/>
      <c r="I43" s="329"/>
      <c r="J43" s="329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29" t="s">
        <v>787</v>
      </c>
      <c r="E45" s="329"/>
      <c r="F45" s="329"/>
      <c r="G45" s="329"/>
      <c r="H45" s="329"/>
      <c r="I45" s="329"/>
      <c r="J45" s="329"/>
      <c r="K45" s="212"/>
    </row>
    <row r="46" spans="2:11" ht="15" customHeight="1">
      <c r="B46" s="215"/>
      <c r="C46" s="216"/>
      <c r="D46" s="216"/>
      <c r="E46" s="329" t="s">
        <v>788</v>
      </c>
      <c r="F46" s="329"/>
      <c r="G46" s="329"/>
      <c r="H46" s="329"/>
      <c r="I46" s="329"/>
      <c r="J46" s="329"/>
      <c r="K46" s="212"/>
    </row>
    <row r="47" spans="2:11" ht="15" customHeight="1">
      <c r="B47" s="215"/>
      <c r="C47" s="216"/>
      <c r="D47" s="216"/>
      <c r="E47" s="329" t="s">
        <v>789</v>
      </c>
      <c r="F47" s="329"/>
      <c r="G47" s="329"/>
      <c r="H47" s="329"/>
      <c r="I47" s="329"/>
      <c r="J47" s="329"/>
      <c r="K47" s="212"/>
    </row>
    <row r="48" spans="2:11" ht="15" customHeight="1">
      <c r="B48" s="215"/>
      <c r="C48" s="216"/>
      <c r="D48" s="216"/>
      <c r="E48" s="329" t="s">
        <v>790</v>
      </c>
      <c r="F48" s="329"/>
      <c r="G48" s="329"/>
      <c r="H48" s="329"/>
      <c r="I48" s="329"/>
      <c r="J48" s="329"/>
      <c r="K48" s="212"/>
    </row>
    <row r="49" spans="2:11" ht="15" customHeight="1">
      <c r="B49" s="215"/>
      <c r="C49" s="216"/>
      <c r="D49" s="329" t="s">
        <v>791</v>
      </c>
      <c r="E49" s="329"/>
      <c r="F49" s="329"/>
      <c r="G49" s="329"/>
      <c r="H49" s="329"/>
      <c r="I49" s="329"/>
      <c r="J49" s="329"/>
      <c r="K49" s="212"/>
    </row>
    <row r="50" spans="2:11" ht="25.5" customHeight="1">
      <c r="B50" s="211"/>
      <c r="C50" s="333" t="s">
        <v>792</v>
      </c>
      <c r="D50" s="333"/>
      <c r="E50" s="333"/>
      <c r="F50" s="333"/>
      <c r="G50" s="333"/>
      <c r="H50" s="333"/>
      <c r="I50" s="333"/>
      <c r="J50" s="333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29" t="s">
        <v>793</v>
      </c>
      <c r="D52" s="329"/>
      <c r="E52" s="329"/>
      <c r="F52" s="329"/>
      <c r="G52" s="329"/>
      <c r="H52" s="329"/>
      <c r="I52" s="329"/>
      <c r="J52" s="329"/>
      <c r="K52" s="212"/>
    </row>
    <row r="53" spans="2:11" ht="15" customHeight="1">
      <c r="B53" s="211"/>
      <c r="C53" s="329" t="s">
        <v>794</v>
      </c>
      <c r="D53" s="329"/>
      <c r="E53" s="329"/>
      <c r="F53" s="329"/>
      <c r="G53" s="329"/>
      <c r="H53" s="329"/>
      <c r="I53" s="329"/>
      <c r="J53" s="329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29" t="s">
        <v>795</v>
      </c>
      <c r="D55" s="329"/>
      <c r="E55" s="329"/>
      <c r="F55" s="329"/>
      <c r="G55" s="329"/>
      <c r="H55" s="329"/>
      <c r="I55" s="329"/>
      <c r="J55" s="329"/>
      <c r="K55" s="212"/>
    </row>
    <row r="56" spans="2:11" ht="15" customHeight="1">
      <c r="B56" s="211"/>
      <c r="C56" s="216"/>
      <c r="D56" s="329" t="s">
        <v>796</v>
      </c>
      <c r="E56" s="329"/>
      <c r="F56" s="329"/>
      <c r="G56" s="329"/>
      <c r="H56" s="329"/>
      <c r="I56" s="329"/>
      <c r="J56" s="329"/>
      <c r="K56" s="212"/>
    </row>
    <row r="57" spans="2:11" ht="15" customHeight="1">
      <c r="B57" s="211"/>
      <c r="C57" s="216"/>
      <c r="D57" s="329" t="s">
        <v>797</v>
      </c>
      <c r="E57" s="329"/>
      <c r="F57" s="329"/>
      <c r="G57" s="329"/>
      <c r="H57" s="329"/>
      <c r="I57" s="329"/>
      <c r="J57" s="329"/>
      <c r="K57" s="212"/>
    </row>
    <row r="58" spans="2:11" ht="15" customHeight="1">
      <c r="B58" s="211"/>
      <c r="C58" s="216"/>
      <c r="D58" s="329" t="s">
        <v>798</v>
      </c>
      <c r="E58" s="329"/>
      <c r="F58" s="329"/>
      <c r="G58" s="329"/>
      <c r="H58" s="329"/>
      <c r="I58" s="329"/>
      <c r="J58" s="329"/>
      <c r="K58" s="212"/>
    </row>
    <row r="59" spans="2:11" ht="15" customHeight="1">
      <c r="B59" s="211"/>
      <c r="C59" s="216"/>
      <c r="D59" s="329" t="s">
        <v>799</v>
      </c>
      <c r="E59" s="329"/>
      <c r="F59" s="329"/>
      <c r="G59" s="329"/>
      <c r="H59" s="329"/>
      <c r="I59" s="329"/>
      <c r="J59" s="329"/>
      <c r="K59" s="212"/>
    </row>
    <row r="60" spans="2:11" ht="15" customHeight="1">
      <c r="B60" s="211"/>
      <c r="C60" s="216"/>
      <c r="D60" s="330" t="s">
        <v>800</v>
      </c>
      <c r="E60" s="330"/>
      <c r="F60" s="330"/>
      <c r="G60" s="330"/>
      <c r="H60" s="330"/>
      <c r="I60" s="330"/>
      <c r="J60" s="330"/>
      <c r="K60" s="212"/>
    </row>
    <row r="61" spans="2:11" ht="15" customHeight="1">
      <c r="B61" s="211"/>
      <c r="C61" s="216"/>
      <c r="D61" s="329" t="s">
        <v>801</v>
      </c>
      <c r="E61" s="329"/>
      <c r="F61" s="329"/>
      <c r="G61" s="329"/>
      <c r="H61" s="329"/>
      <c r="I61" s="329"/>
      <c r="J61" s="329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29" t="s">
        <v>802</v>
      </c>
      <c r="E63" s="329"/>
      <c r="F63" s="329"/>
      <c r="G63" s="329"/>
      <c r="H63" s="329"/>
      <c r="I63" s="329"/>
      <c r="J63" s="329"/>
      <c r="K63" s="212"/>
    </row>
    <row r="64" spans="2:11" ht="15" customHeight="1">
      <c r="B64" s="211"/>
      <c r="C64" s="216"/>
      <c r="D64" s="330" t="s">
        <v>803</v>
      </c>
      <c r="E64" s="330"/>
      <c r="F64" s="330"/>
      <c r="G64" s="330"/>
      <c r="H64" s="330"/>
      <c r="I64" s="330"/>
      <c r="J64" s="330"/>
      <c r="K64" s="212"/>
    </row>
    <row r="65" spans="2:11" ht="15" customHeight="1">
      <c r="B65" s="211"/>
      <c r="C65" s="216"/>
      <c r="D65" s="329" t="s">
        <v>804</v>
      </c>
      <c r="E65" s="329"/>
      <c r="F65" s="329"/>
      <c r="G65" s="329"/>
      <c r="H65" s="329"/>
      <c r="I65" s="329"/>
      <c r="J65" s="329"/>
      <c r="K65" s="212"/>
    </row>
    <row r="66" spans="2:11" ht="15" customHeight="1">
      <c r="B66" s="211"/>
      <c r="C66" s="216"/>
      <c r="D66" s="329" t="s">
        <v>805</v>
      </c>
      <c r="E66" s="329"/>
      <c r="F66" s="329"/>
      <c r="G66" s="329"/>
      <c r="H66" s="329"/>
      <c r="I66" s="329"/>
      <c r="J66" s="329"/>
      <c r="K66" s="212"/>
    </row>
    <row r="67" spans="2:11" ht="15" customHeight="1">
      <c r="B67" s="211"/>
      <c r="C67" s="216"/>
      <c r="D67" s="329" t="s">
        <v>806</v>
      </c>
      <c r="E67" s="329"/>
      <c r="F67" s="329"/>
      <c r="G67" s="329"/>
      <c r="H67" s="329"/>
      <c r="I67" s="329"/>
      <c r="J67" s="329"/>
      <c r="K67" s="212"/>
    </row>
    <row r="68" spans="2:11" ht="15" customHeight="1">
      <c r="B68" s="211"/>
      <c r="C68" s="216"/>
      <c r="D68" s="329" t="s">
        <v>807</v>
      </c>
      <c r="E68" s="329"/>
      <c r="F68" s="329"/>
      <c r="G68" s="329"/>
      <c r="H68" s="329"/>
      <c r="I68" s="329"/>
      <c r="J68" s="329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1" t="s">
        <v>86</v>
      </c>
      <c r="D73" s="331"/>
      <c r="E73" s="331"/>
      <c r="F73" s="331"/>
      <c r="G73" s="331"/>
      <c r="H73" s="331"/>
      <c r="I73" s="331"/>
      <c r="J73" s="331"/>
      <c r="K73" s="229"/>
    </row>
    <row r="74" spans="2:11" ht="17.25" customHeight="1">
      <c r="B74" s="228"/>
      <c r="C74" s="230" t="s">
        <v>808</v>
      </c>
      <c r="D74" s="230"/>
      <c r="E74" s="230"/>
      <c r="F74" s="230" t="s">
        <v>809</v>
      </c>
      <c r="G74" s="231"/>
      <c r="H74" s="230" t="s">
        <v>112</v>
      </c>
      <c r="I74" s="230" t="s">
        <v>58</v>
      </c>
      <c r="J74" s="230" t="s">
        <v>810</v>
      </c>
      <c r="K74" s="229"/>
    </row>
    <row r="75" spans="2:11" ht="17.25" customHeight="1">
      <c r="B75" s="228"/>
      <c r="C75" s="232" t="s">
        <v>811</v>
      </c>
      <c r="D75" s="232"/>
      <c r="E75" s="232"/>
      <c r="F75" s="233" t="s">
        <v>812</v>
      </c>
      <c r="G75" s="234"/>
      <c r="H75" s="232"/>
      <c r="I75" s="232"/>
      <c r="J75" s="232" t="s">
        <v>813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54</v>
      </c>
      <c r="D77" s="235"/>
      <c r="E77" s="235"/>
      <c r="F77" s="237" t="s">
        <v>814</v>
      </c>
      <c r="G77" s="236"/>
      <c r="H77" s="218" t="s">
        <v>815</v>
      </c>
      <c r="I77" s="218" t="s">
        <v>816</v>
      </c>
      <c r="J77" s="218">
        <v>20</v>
      </c>
      <c r="K77" s="229"/>
    </row>
    <row r="78" spans="2:11" ht="15" customHeight="1">
      <c r="B78" s="228"/>
      <c r="C78" s="218" t="s">
        <v>817</v>
      </c>
      <c r="D78" s="218"/>
      <c r="E78" s="218"/>
      <c r="F78" s="237" t="s">
        <v>814</v>
      </c>
      <c r="G78" s="236"/>
      <c r="H78" s="218" t="s">
        <v>818</v>
      </c>
      <c r="I78" s="218" t="s">
        <v>816</v>
      </c>
      <c r="J78" s="218">
        <v>120</v>
      </c>
      <c r="K78" s="229"/>
    </row>
    <row r="79" spans="2:11" ht="15" customHeight="1">
      <c r="B79" s="238"/>
      <c r="C79" s="218" t="s">
        <v>819</v>
      </c>
      <c r="D79" s="218"/>
      <c r="E79" s="218"/>
      <c r="F79" s="237" t="s">
        <v>820</v>
      </c>
      <c r="G79" s="236"/>
      <c r="H79" s="218" t="s">
        <v>821</v>
      </c>
      <c r="I79" s="218" t="s">
        <v>816</v>
      </c>
      <c r="J79" s="218">
        <v>50</v>
      </c>
      <c r="K79" s="229"/>
    </row>
    <row r="80" spans="2:11" ht="15" customHeight="1">
      <c r="B80" s="238"/>
      <c r="C80" s="218" t="s">
        <v>822</v>
      </c>
      <c r="D80" s="218"/>
      <c r="E80" s="218"/>
      <c r="F80" s="237" t="s">
        <v>814</v>
      </c>
      <c r="G80" s="236"/>
      <c r="H80" s="218" t="s">
        <v>823</v>
      </c>
      <c r="I80" s="218" t="s">
        <v>824</v>
      </c>
      <c r="J80" s="218"/>
      <c r="K80" s="229"/>
    </row>
    <row r="81" spans="2:11" ht="15" customHeight="1">
      <c r="B81" s="238"/>
      <c r="C81" s="239" t="s">
        <v>825</v>
      </c>
      <c r="D81" s="239"/>
      <c r="E81" s="239"/>
      <c r="F81" s="240" t="s">
        <v>820</v>
      </c>
      <c r="G81" s="239"/>
      <c r="H81" s="239" t="s">
        <v>826</v>
      </c>
      <c r="I81" s="239" t="s">
        <v>816</v>
      </c>
      <c r="J81" s="239">
        <v>15</v>
      </c>
      <c r="K81" s="229"/>
    </row>
    <row r="82" spans="2:11" ht="15" customHeight="1">
      <c r="B82" s="238"/>
      <c r="C82" s="239" t="s">
        <v>827</v>
      </c>
      <c r="D82" s="239"/>
      <c r="E82" s="239"/>
      <c r="F82" s="240" t="s">
        <v>820</v>
      </c>
      <c r="G82" s="239"/>
      <c r="H82" s="239" t="s">
        <v>828</v>
      </c>
      <c r="I82" s="239" t="s">
        <v>816</v>
      </c>
      <c r="J82" s="239">
        <v>15</v>
      </c>
      <c r="K82" s="229"/>
    </row>
    <row r="83" spans="2:11" ht="15" customHeight="1">
      <c r="B83" s="238"/>
      <c r="C83" s="239" t="s">
        <v>829</v>
      </c>
      <c r="D83" s="239"/>
      <c r="E83" s="239"/>
      <c r="F83" s="240" t="s">
        <v>820</v>
      </c>
      <c r="G83" s="239"/>
      <c r="H83" s="239" t="s">
        <v>830</v>
      </c>
      <c r="I83" s="239" t="s">
        <v>816</v>
      </c>
      <c r="J83" s="239">
        <v>20</v>
      </c>
      <c r="K83" s="229"/>
    </row>
    <row r="84" spans="2:11" ht="15" customHeight="1">
      <c r="B84" s="238"/>
      <c r="C84" s="239" t="s">
        <v>831</v>
      </c>
      <c r="D84" s="239"/>
      <c r="E84" s="239"/>
      <c r="F84" s="240" t="s">
        <v>820</v>
      </c>
      <c r="G84" s="239"/>
      <c r="H84" s="239" t="s">
        <v>832</v>
      </c>
      <c r="I84" s="239" t="s">
        <v>816</v>
      </c>
      <c r="J84" s="239">
        <v>20</v>
      </c>
      <c r="K84" s="229"/>
    </row>
    <row r="85" spans="2:11" ht="15" customHeight="1">
      <c r="B85" s="238"/>
      <c r="C85" s="218" t="s">
        <v>833</v>
      </c>
      <c r="D85" s="218"/>
      <c r="E85" s="218"/>
      <c r="F85" s="237" t="s">
        <v>820</v>
      </c>
      <c r="G85" s="236"/>
      <c r="H85" s="218" t="s">
        <v>834</v>
      </c>
      <c r="I85" s="218" t="s">
        <v>816</v>
      </c>
      <c r="J85" s="218">
        <v>50</v>
      </c>
      <c r="K85" s="229"/>
    </row>
    <row r="86" spans="2:11" ht="15" customHeight="1">
      <c r="B86" s="238"/>
      <c r="C86" s="218" t="s">
        <v>835</v>
      </c>
      <c r="D86" s="218"/>
      <c r="E86" s="218"/>
      <c r="F86" s="237" t="s">
        <v>820</v>
      </c>
      <c r="G86" s="236"/>
      <c r="H86" s="218" t="s">
        <v>836</v>
      </c>
      <c r="I86" s="218" t="s">
        <v>816</v>
      </c>
      <c r="J86" s="218">
        <v>20</v>
      </c>
      <c r="K86" s="229"/>
    </row>
    <row r="87" spans="2:11" ht="15" customHeight="1">
      <c r="B87" s="238"/>
      <c r="C87" s="218" t="s">
        <v>837</v>
      </c>
      <c r="D87" s="218"/>
      <c r="E87" s="218"/>
      <c r="F87" s="237" t="s">
        <v>820</v>
      </c>
      <c r="G87" s="236"/>
      <c r="H87" s="218" t="s">
        <v>838</v>
      </c>
      <c r="I87" s="218" t="s">
        <v>816</v>
      </c>
      <c r="J87" s="218">
        <v>20</v>
      </c>
      <c r="K87" s="229"/>
    </row>
    <row r="88" spans="2:11" ht="15" customHeight="1">
      <c r="B88" s="238"/>
      <c r="C88" s="218" t="s">
        <v>839</v>
      </c>
      <c r="D88" s="218"/>
      <c r="E88" s="218"/>
      <c r="F88" s="237" t="s">
        <v>820</v>
      </c>
      <c r="G88" s="236"/>
      <c r="H88" s="218" t="s">
        <v>840</v>
      </c>
      <c r="I88" s="218" t="s">
        <v>816</v>
      </c>
      <c r="J88" s="218">
        <v>50</v>
      </c>
      <c r="K88" s="229"/>
    </row>
    <row r="89" spans="2:11" ht="15" customHeight="1">
      <c r="B89" s="238"/>
      <c r="C89" s="218" t="s">
        <v>841</v>
      </c>
      <c r="D89" s="218"/>
      <c r="E89" s="218"/>
      <c r="F89" s="237" t="s">
        <v>820</v>
      </c>
      <c r="G89" s="236"/>
      <c r="H89" s="218" t="s">
        <v>841</v>
      </c>
      <c r="I89" s="218" t="s">
        <v>816</v>
      </c>
      <c r="J89" s="218">
        <v>50</v>
      </c>
      <c r="K89" s="229"/>
    </row>
    <row r="90" spans="2:11" ht="15" customHeight="1">
      <c r="B90" s="238"/>
      <c r="C90" s="218" t="s">
        <v>117</v>
      </c>
      <c r="D90" s="218"/>
      <c r="E90" s="218"/>
      <c r="F90" s="237" t="s">
        <v>820</v>
      </c>
      <c r="G90" s="236"/>
      <c r="H90" s="218" t="s">
        <v>842</v>
      </c>
      <c r="I90" s="218" t="s">
        <v>816</v>
      </c>
      <c r="J90" s="218">
        <v>255</v>
      </c>
      <c r="K90" s="229"/>
    </row>
    <row r="91" spans="2:11" ht="15" customHeight="1">
      <c r="B91" s="238"/>
      <c r="C91" s="218" t="s">
        <v>843</v>
      </c>
      <c r="D91" s="218"/>
      <c r="E91" s="218"/>
      <c r="F91" s="237" t="s">
        <v>814</v>
      </c>
      <c r="G91" s="236"/>
      <c r="H91" s="218" t="s">
        <v>844</v>
      </c>
      <c r="I91" s="218" t="s">
        <v>845</v>
      </c>
      <c r="J91" s="218"/>
      <c r="K91" s="229"/>
    </row>
    <row r="92" spans="2:11" ht="15" customHeight="1">
      <c r="B92" s="238"/>
      <c r="C92" s="218" t="s">
        <v>846</v>
      </c>
      <c r="D92" s="218"/>
      <c r="E92" s="218"/>
      <c r="F92" s="237" t="s">
        <v>814</v>
      </c>
      <c r="G92" s="236"/>
      <c r="H92" s="218" t="s">
        <v>847</v>
      </c>
      <c r="I92" s="218" t="s">
        <v>848</v>
      </c>
      <c r="J92" s="218"/>
      <c r="K92" s="229"/>
    </row>
    <row r="93" spans="2:11" ht="15" customHeight="1">
      <c r="B93" s="238"/>
      <c r="C93" s="218" t="s">
        <v>849</v>
      </c>
      <c r="D93" s="218"/>
      <c r="E93" s="218"/>
      <c r="F93" s="237" t="s">
        <v>814</v>
      </c>
      <c r="G93" s="236"/>
      <c r="H93" s="218" t="s">
        <v>849</v>
      </c>
      <c r="I93" s="218" t="s">
        <v>848</v>
      </c>
      <c r="J93" s="218"/>
      <c r="K93" s="229"/>
    </row>
    <row r="94" spans="2:11" ht="15" customHeight="1">
      <c r="B94" s="238"/>
      <c r="C94" s="218" t="s">
        <v>39</v>
      </c>
      <c r="D94" s="218"/>
      <c r="E94" s="218"/>
      <c r="F94" s="237" t="s">
        <v>814</v>
      </c>
      <c r="G94" s="236"/>
      <c r="H94" s="218" t="s">
        <v>850</v>
      </c>
      <c r="I94" s="218" t="s">
        <v>848</v>
      </c>
      <c r="J94" s="218"/>
      <c r="K94" s="229"/>
    </row>
    <row r="95" spans="2:11" ht="15" customHeight="1">
      <c r="B95" s="238"/>
      <c r="C95" s="218" t="s">
        <v>49</v>
      </c>
      <c r="D95" s="218"/>
      <c r="E95" s="218"/>
      <c r="F95" s="237" t="s">
        <v>814</v>
      </c>
      <c r="G95" s="236"/>
      <c r="H95" s="218" t="s">
        <v>851</v>
      </c>
      <c r="I95" s="218" t="s">
        <v>848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1" t="s">
        <v>852</v>
      </c>
      <c r="D100" s="331"/>
      <c r="E100" s="331"/>
      <c r="F100" s="331"/>
      <c r="G100" s="331"/>
      <c r="H100" s="331"/>
      <c r="I100" s="331"/>
      <c r="J100" s="331"/>
      <c r="K100" s="229"/>
    </row>
    <row r="101" spans="2:11" ht="17.25" customHeight="1">
      <c r="B101" s="228"/>
      <c r="C101" s="230" t="s">
        <v>808</v>
      </c>
      <c r="D101" s="230"/>
      <c r="E101" s="230"/>
      <c r="F101" s="230" t="s">
        <v>809</v>
      </c>
      <c r="G101" s="231"/>
      <c r="H101" s="230" t="s">
        <v>112</v>
      </c>
      <c r="I101" s="230" t="s">
        <v>58</v>
      </c>
      <c r="J101" s="230" t="s">
        <v>810</v>
      </c>
      <c r="K101" s="229"/>
    </row>
    <row r="102" spans="2:11" ht="17.25" customHeight="1">
      <c r="B102" s="228"/>
      <c r="C102" s="232" t="s">
        <v>811</v>
      </c>
      <c r="D102" s="232"/>
      <c r="E102" s="232"/>
      <c r="F102" s="233" t="s">
        <v>812</v>
      </c>
      <c r="G102" s="234"/>
      <c r="H102" s="232"/>
      <c r="I102" s="232"/>
      <c r="J102" s="232" t="s">
        <v>813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54</v>
      </c>
      <c r="D104" s="235"/>
      <c r="E104" s="235"/>
      <c r="F104" s="237" t="s">
        <v>814</v>
      </c>
      <c r="G104" s="246"/>
      <c r="H104" s="218" t="s">
        <v>853</v>
      </c>
      <c r="I104" s="218" t="s">
        <v>816</v>
      </c>
      <c r="J104" s="218">
        <v>20</v>
      </c>
      <c r="K104" s="229"/>
    </row>
    <row r="105" spans="2:11" ht="15" customHeight="1">
      <c r="B105" s="228"/>
      <c r="C105" s="218" t="s">
        <v>817</v>
      </c>
      <c r="D105" s="218"/>
      <c r="E105" s="218"/>
      <c r="F105" s="237" t="s">
        <v>814</v>
      </c>
      <c r="G105" s="218"/>
      <c r="H105" s="218" t="s">
        <v>853</v>
      </c>
      <c r="I105" s="218" t="s">
        <v>816</v>
      </c>
      <c r="J105" s="218">
        <v>120</v>
      </c>
      <c r="K105" s="229"/>
    </row>
    <row r="106" spans="2:11" ht="15" customHeight="1">
      <c r="B106" s="238"/>
      <c r="C106" s="218" t="s">
        <v>819</v>
      </c>
      <c r="D106" s="218"/>
      <c r="E106" s="218"/>
      <c r="F106" s="237" t="s">
        <v>820</v>
      </c>
      <c r="G106" s="218"/>
      <c r="H106" s="218" t="s">
        <v>853</v>
      </c>
      <c r="I106" s="218" t="s">
        <v>816</v>
      </c>
      <c r="J106" s="218">
        <v>50</v>
      </c>
      <c r="K106" s="229"/>
    </row>
    <row r="107" spans="2:11" ht="15" customHeight="1">
      <c r="B107" s="238"/>
      <c r="C107" s="218" t="s">
        <v>822</v>
      </c>
      <c r="D107" s="218"/>
      <c r="E107" s="218"/>
      <c r="F107" s="237" t="s">
        <v>814</v>
      </c>
      <c r="G107" s="218"/>
      <c r="H107" s="218" t="s">
        <v>853</v>
      </c>
      <c r="I107" s="218" t="s">
        <v>824</v>
      </c>
      <c r="J107" s="218"/>
      <c r="K107" s="229"/>
    </row>
    <row r="108" spans="2:11" ht="15" customHeight="1">
      <c r="B108" s="238"/>
      <c r="C108" s="218" t="s">
        <v>833</v>
      </c>
      <c r="D108" s="218"/>
      <c r="E108" s="218"/>
      <c r="F108" s="237" t="s">
        <v>820</v>
      </c>
      <c r="G108" s="218"/>
      <c r="H108" s="218" t="s">
        <v>853</v>
      </c>
      <c r="I108" s="218" t="s">
        <v>816</v>
      </c>
      <c r="J108" s="218">
        <v>50</v>
      </c>
      <c r="K108" s="229"/>
    </row>
    <row r="109" spans="2:11" ht="15" customHeight="1">
      <c r="B109" s="238"/>
      <c r="C109" s="218" t="s">
        <v>841</v>
      </c>
      <c r="D109" s="218"/>
      <c r="E109" s="218"/>
      <c r="F109" s="237" t="s">
        <v>820</v>
      </c>
      <c r="G109" s="218"/>
      <c r="H109" s="218" t="s">
        <v>853</v>
      </c>
      <c r="I109" s="218" t="s">
        <v>816</v>
      </c>
      <c r="J109" s="218">
        <v>50</v>
      </c>
      <c r="K109" s="229"/>
    </row>
    <row r="110" spans="2:11" ht="15" customHeight="1">
      <c r="B110" s="238"/>
      <c r="C110" s="218" t="s">
        <v>839</v>
      </c>
      <c r="D110" s="218"/>
      <c r="E110" s="218"/>
      <c r="F110" s="237" t="s">
        <v>820</v>
      </c>
      <c r="G110" s="218"/>
      <c r="H110" s="218" t="s">
        <v>853</v>
      </c>
      <c r="I110" s="218" t="s">
        <v>816</v>
      </c>
      <c r="J110" s="218">
        <v>50</v>
      </c>
      <c r="K110" s="229"/>
    </row>
    <row r="111" spans="2:11" ht="15" customHeight="1">
      <c r="B111" s="238"/>
      <c r="C111" s="218" t="s">
        <v>54</v>
      </c>
      <c r="D111" s="218"/>
      <c r="E111" s="218"/>
      <c r="F111" s="237" t="s">
        <v>814</v>
      </c>
      <c r="G111" s="218"/>
      <c r="H111" s="218" t="s">
        <v>854</v>
      </c>
      <c r="I111" s="218" t="s">
        <v>816</v>
      </c>
      <c r="J111" s="218">
        <v>20</v>
      </c>
      <c r="K111" s="229"/>
    </row>
    <row r="112" spans="2:11" ht="15" customHeight="1">
      <c r="B112" s="238"/>
      <c r="C112" s="218" t="s">
        <v>855</v>
      </c>
      <c r="D112" s="218"/>
      <c r="E112" s="218"/>
      <c r="F112" s="237" t="s">
        <v>814</v>
      </c>
      <c r="G112" s="218"/>
      <c r="H112" s="218" t="s">
        <v>856</v>
      </c>
      <c r="I112" s="218" t="s">
        <v>816</v>
      </c>
      <c r="J112" s="218">
        <v>120</v>
      </c>
      <c r="K112" s="229"/>
    </row>
    <row r="113" spans="2:11" ht="15" customHeight="1">
      <c r="B113" s="238"/>
      <c r="C113" s="218" t="s">
        <v>39</v>
      </c>
      <c r="D113" s="218"/>
      <c r="E113" s="218"/>
      <c r="F113" s="237" t="s">
        <v>814</v>
      </c>
      <c r="G113" s="218"/>
      <c r="H113" s="218" t="s">
        <v>857</v>
      </c>
      <c r="I113" s="218" t="s">
        <v>848</v>
      </c>
      <c r="J113" s="218"/>
      <c r="K113" s="229"/>
    </row>
    <row r="114" spans="2:11" ht="15" customHeight="1">
      <c r="B114" s="238"/>
      <c r="C114" s="218" t="s">
        <v>49</v>
      </c>
      <c r="D114" s="218"/>
      <c r="E114" s="218"/>
      <c r="F114" s="237" t="s">
        <v>814</v>
      </c>
      <c r="G114" s="218"/>
      <c r="H114" s="218" t="s">
        <v>858</v>
      </c>
      <c r="I114" s="218" t="s">
        <v>848</v>
      </c>
      <c r="J114" s="218"/>
      <c r="K114" s="229"/>
    </row>
    <row r="115" spans="2:11" ht="15" customHeight="1">
      <c r="B115" s="238"/>
      <c r="C115" s="218" t="s">
        <v>58</v>
      </c>
      <c r="D115" s="218"/>
      <c r="E115" s="218"/>
      <c r="F115" s="237" t="s">
        <v>814</v>
      </c>
      <c r="G115" s="218"/>
      <c r="H115" s="218" t="s">
        <v>859</v>
      </c>
      <c r="I115" s="218" t="s">
        <v>860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26" t="s">
        <v>861</v>
      </c>
      <c r="D120" s="326"/>
      <c r="E120" s="326"/>
      <c r="F120" s="326"/>
      <c r="G120" s="326"/>
      <c r="H120" s="326"/>
      <c r="I120" s="326"/>
      <c r="J120" s="326"/>
      <c r="K120" s="254"/>
    </row>
    <row r="121" spans="2:11" ht="17.25" customHeight="1">
      <c r="B121" s="255"/>
      <c r="C121" s="230" t="s">
        <v>808</v>
      </c>
      <c r="D121" s="230"/>
      <c r="E121" s="230"/>
      <c r="F121" s="230" t="s">
        <v>809</v>
      </c>
      <c r="G121" s="231"/>
      <c r="H121" s="230" t="s">
        <v>112</v>
      </c>
      <c r="I121" s="230" t="s">
        <v>58</v>
      </c>
      <c r="J121" s="230" t="s">
        <v>810</v>
      </c>
      <c r="K121" s="256"/>
    </row>
    <row r="122" spans="2:11" ht="17.25" customHeight="1">
      <c r="B122" s="255"/>
      <c r="C122" s="232" t="s">
        <v>811</v>
      </c>
      <c r="D122" s="232"/>
      <c r="E122" s="232"/>
      <c r="F122" s="233" t="s">
        <v>812</v>
      </c>
      <c r="G122" s="234"/>
      <c r="H122" s="232"/>
      <c r="I122" s="232"/>
      <c r="J122" s="232" t="s">
        <v>813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817</v>
      </c>
      <c r="D124" s="235"/>
      <c r="E124" s="235"/>
      <c r="F124" s="237" t="s">
        <v>814</v>
      </c>
      <c r="G124" s="218"/>
      <c r="H124" s="218" t="s">
        <v>853</v>
      </c>
      <c r="I124" s="218" t="s">
        <v>816</v>
      </c>
      <c r="J124" s="218">
        <v>120</v>
      </c>
      <c r="K124" s="259"/>
    </row>
    <row r="125" spans="2:11" ht="15" customHeight="1">
      <c r="B125" s="257"/>
      <c r="C125" s="218" t="s">
        <v>862</v>
      </c>
      <c r="D125" s="218"/>
      <c r="E125" s="218"/>
      <c r="F125" s="237" t="s">
        <v>814</v>
      </c>
      <c r="G125" s="218"/>
      <c r="H125" s="218" t="s">
        <v>863</v>
      </c>
      <c r="I125" s="218" t="s">
        <v>816</v>
      </c>
      <c r="J125" s="218" t="s">
        <v>864</v>
      </c>
      <c r="K125" s="259"/>
    </row>
    <row r="126" spans="2:11" ht="15" customHeight="1">
      <c r="B126" s="257"/>
      <c r="C126" s="218" t="s">
        <v>763</v>
      </c>
      <c r="D126" s="218"/>
      <c r="E126" s="218"/>
      <c r="F126" s="237" t="s">
        <v>814</v>
      </c>
      <c r="G126" s="218"/>
      <c r="H126" s="218" t="s">
        <v>865</v>
      </c>
      <c r="I126" s="218" t="s">
        <v>816</v>
      </c>
      <c r="J126" s="218" t="s">
        <v>864</v>
      </c>
      <c r="K126" s="259"/>
    </row>
    <row r="127" spans="2:11" ht="15" customHeight="1">
      <c r="B127" s="257"/>
      <c r="C127" s="218" t="s">
        <v>825</v>
      </c>
      <c r="D127" s="218"/>
      <c r="E127" s="218"/>
      <c r="F127" s="237" t="s">
        <v>820</v>
      </c>
      <c r="G127" s="218"/>
      <c r="H127" s="218" t="s">
        <v>826</v>
      </c>
      <c r="I127" s="218" t="s">
        <v>816</v>
      </c>
      <c r="J127" s="218">
        <v>15</v>
      </c>
      <c r="K127" s="259"/>
    </row>
    <row r="128" spans="2:11" ht="15" customHeight="1">
      <c r="B128" s="257"/>
      <c r="C128" s="239" t="s">
        <v>827</v>
      </c>
      <c r="D128" s="239"/>
      <c r="E128" s="239"/>
      <c r="F128" s="240" t="s">
        <v>820</v>
      </c>
      <c r="G128" s="239"/>
      <c r="H128" s="239" t="s">
        <v>828</v>
      </c>
      <c r="I128" s="239" t="s">
        <v>816</v>
      </c>
      <c r="J128" s="239">
        <v>15</v>
      </c>
      <c r="K128" s="259"/>
    </row>
    <row r="129" spans="2:11" ht="15" customHeight="1">
      <c r="B129" s="257"/>
      <c r="C129" s="239" t="s">
        <v>829</v>
      </c>
      <c r="D129" s="239"/>
      <c r="E129" s="239"/>
      <c r="F129" s="240" t="s">
        <v>820</v>
      </c>
      <c r="G129" s="239"/>
      <c r="H129" s="239" t="s">
        <v>830</v>
      </c>
      <c r="I129" s="239" t="s">
        <v>816</v>
      </c>
      <c r="J129" s="239">
        <v>20</v>
      </c>
      <c r="K129" s="259"/>
    </row>
    <row r="130" spans="2:11" ht="15" customHeight="1">
      <c r="B130" s="257"/>
      <c r="C130" s="239" t="s">
        <v>831</v>
      </c>
      <c r="D130" s="239"/>
      <c r="E130" s="239"/>
      <c r="F130" s="240" t="s">
        <v>820</v>
      </c>
      <c r="G130" s="239"/>
      <c r="H130" s="239" t="s">
        <v>832</v>
      </c>
      <c r="I130" s="239" t="s">
        <v>816</v>
      </c>
      <c r="J130" s="239">
        <v>20</v>
      </c>
      <c r="K130" s="259"/>
    </row>
    <row r="131" spans="2:11" ht="15" customHeight="1">
      <c r="B131" s="257"/>
      <c r="C131" s="218" t="s">
        <v>819</v>
      </c>
      <c r="D131" s="218"/>
      <c r="E131" s="218"/>
      <c r="F131" s="237" t="s">
        <v>820</v>
      </c>
      <c r="G131" s="218"/>
      <c r="H131" s="218" t="s">
        <v>853</v>
      </c>
      <c r="I131" s="218" t="s">
        <v>816</v>
      </c>
      <c r="J131" s="218">
        <v>50</v>
      </c>
      <c r="K131" s="259"/>
    </row>
    <row r="132" spans="2:11" ht="15" customHeight="1">
      <c r="B132" s="257"/>
      <c r="C132" s="218" t="s">
        <v>833</v>
      </c>
      <c r="D132" s="218"/>
      <c r="E132" s="218"/>
      <c r="F132" s="237" t="s">
        <v>820</v>
      </c>
      <c r="G132" s="218"/>
      <c r="H132" s="218" t="s">
        <v>853</v>
      </c>
      <c r="I132" s="218" t="s">
        <v>816</v>
      </c>
      <c r="J132" s="218">
        <v>50</v>
      </c>
      <c r="K132" s="259"/>
    </row>
    <row r="133" spans="2:11" ht="15" customHeight="1">
      <c r="B133" s="257"/>
      <c r="C133" s="218" t="s">
        <v>839</v>
      </c>
      <c r="D133" s="218"/>
      <c r="E133" s="218"/>
      <c r="F133" s="237" t="s">
        <v>820</v>
      </c>
      <c r="G133" s="218"/>
      <c r="H133" s="218" t="s">
        <v>853</v>
      </c>
      <c r="I133" s="218" t="s">
        <v>816</v>
      </c>
      <c r="J133" s="218">
        <v>50</v>
      </c>
      <c r="K133" s="259"/>
    </row>
    <row r="134" spans="2:11" ht="15" customHeight="1">
      <c r="B134" s="257"/>
      <c r="C134" s="218" t="s">
        <v>841</v>
      </c>
      <c r="D134" s="218"/>
      <c r="E134" s="218"/>
      <c r="F134" s="237" t="s">
        <v>820</v>
      </c>
      <c r="G134" s="218"/>
      <c r="H134" s="218" t="s">
        <v>853</v>
      </c>
      <c r="I134" s="218" t="s">
        <v>816</v>
      </c>
      <c r="J134" s="218">
        <v>50</v>
      </c>
      <c r="K134" s="259"/>
    </row>
    <row r="135" spans="2:11" ht="15" customHeight="1">
      <c r="B135" s="257"/>
      <c r="C135" s="218" t="s">
        <v>117</v>
      </c>
      <c r="D135" s="218"/>
      <c r="E135" s="218"/>
      <c r="F135" s="237" t="s">
        <v>820</v>
      </c>
      <c r="G135" s="218"/>
      <c r="H135" s="218" t="s">
        <v>866</v>
      </c>
      <c r="I135" s="218" t="s">
        <v>816</v>
      </c>
      <c r="J135" s="218">
        <v>255</v>
      </c>
      <c r="K135" s="259"/>
    </row>
    <row r="136" spans="2:11" ht="15" customHeight="1">
      <c r="B136" s="257"/>
      <c r="C136" s="218" t="s">
        <v>843</v>
      </c>
      <c r="D136" s="218"/>
      <c r="E136" s="218"/>
      <c r="F136" s="237" t="s">
        <v>814</v>
      </c>
      <c r="G136" s="218"/>
      <c r="H136" s="218" t="s">
        <v>867</v>
      </c>
      <c r="I136" s="218" t="s">
        <v>845</v>
      </c>
      <c r="J136" s="218"/>
      <c r="K136" s="259"/>
    </row>
    <row r="137" spans="2:11" ht="15" customHeight="1">
      <c r="B137" s="257"/>
      <c r="C137" s="218" t="s">
        <v>846</v>
      </c>
      <c r="D137" s="218"/>
      <c r="E137" s="218"/>
      <c r="F137" s="237" t="s">
        <v>814</v>
      </c>
      <c r="G137" s="218"/>
      <c r="H137" s="218" t="s">
        <v>868</v>
      </c>
      <c r="I137" s="218" t="s">
        <v>848</v>
      </c>
      <c r="J137" s="218"/>
      <c r="K137" s="259"/>
    </row>
    <row r="138" spans="2:11" ht="15" customHeight="1">
      <c r="B138" s="257"/>
      <c r="C138" s="218" t="s">
        <v>849</v>
      </c>
      <c r="D138" s="218"/>
      <c r="E138" s="218"/>
      <c r="F138" s="237" t="s">
        <v>814</v>
      </c>
      <c r="G138" s="218"/>
      <c r="H138" s="218" t="s">
        <v>849</v>
      </c>
      <c r="I138" s="218" t="s">
        <v>848</v>
      </c>
      <c r="J138" s="218"/>
      <c r="K138" s="259"/>
    </row>
    <row r="139" spans="2:11" ht="15" customHeight="1">
      <c r="B139" s="257"/>
      <c r="C139" s="218" t="s">
        <v>39</v>
      </c>
      <c r="D139" s="218"/>
      <c r="E139" s="218"/>
      <c r="F139" s="237" t="s">
        <v>814</v>
      </c>
      <c r="G139" s="218"/>
      <c r="H139" s="218" t="s">
        <v>869</v>
      </c>
      <c r="I139" s="218" t="s">
        <v>848</v>
      </c>
      <c r="J139" s="218"/>
      <c r="K139" s="259"/>
    </row>
    <row r="140" spans="2:11" ht="15" customHeight="1">
      <c r="B140" s="257"/>
      <c r="C140" s="218" t="s">
        <v>870</v>
      </c>
      <c r="D140" s="218"/>
      <c r="E140" s="218"/>
      <c r="F140" s="237" t="s">
        <v>814</v>
      </c>
      <c r="G140" s="218"/>
      <c r="H140" s="218" t="s">
        <v>871</v>
      </c>
      <c r="I140" s="218" t="s">
        <v>848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1" t="s">
        <v>872</v>
      </c>
      <c r="D145" s="331"/>
      <c r="E145" s="331"/>
      <c r="F145" s="331"/>
      <c r="G145" s="331"/>
      <c r="H145" s="331"/>
      <c r="I145" s="331"/>
      <c r="J145" s="331"/>
      <c r="K145" s="229"/>
    </row>
    <row r="146" spans="2:11" ht="17.25" customHeight="1">
      <c r="B146" s="228"/>
      <c r="C146" s="230" t="s">
        <v>808</v>
      </c>
      <c r="D146" s="230"/>
      <c r="E146" s="230"/>
      <c r="F146" s="230" t="s">
        <v>809</v>
      </c>
      <c r="G146" s="231"/>
      <c r="H146" s="230" t="s">
        <v>112</v>
      </c>
      <c r="I146" s="230" t="s">
        <v>58</v>
      </c>
      <c r="J146" s="230" t="s">
        <v>810</v>
      </c>
      <c r="K146" s="229"/>
    </row>
    <row r="147" spans="2:11" ht="17.25" customHeight="1">
      <c r="B147" s="228"/>
      <c r="C147" s="232" t="s">
        <v>811</v>
      </c>
      <c r="D147" s="232"/>
      <c r="E147" s="232"/>
      <c r="F147" s="233" t="s">
        <v>812</v>
      </c>
      <c r="G147" s="234"/>
      <c r="H147" s="232"/>
      <c r="I147" s="232"/>
      <c r="J147" s="232" t="s">
        <v>813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817</v>
      </c>
      <c r="D149" s="218"/>
      <c r="E149" s="218"/>
      <c r="F149" s="264" t="s">
        <v>814</v>
      </c>
      <c r="G149" s="218"/>
      <c r="H149" s="263" t="s">
        <v>853</v>
      </c>
      <c r="I149" s="263" t="s">
        <v>816</v>
      </c>
      <c r="J149" s="263">
        <v>120</v>
      </c>
      <c r="K149" s="259"/>
    </row>
    <row r="150" spans="2:11" ht="15" customHeight="1">
      <c r="B150" s="238"/>
      <c r="C150" s="263" t="s">
        <v>862</v>
      </c>
      <c r="D150" s="218"/>
      <c r="E150" s="218"/>
      <c r="F150" s="264" t="s">
        <v>814</v>
      </c>
      <c r="G150" s="218"/>
      <c r="H150" s="263" t="s">
        <v>873</v>
      </c>
      <c r="I150" s="263" t="s">
        <v>816</v>
      </c>
      <c r="J150" s="263" t="s">
        <v>864</v>
      </c>
      <c r="K150" s="259"/>
    </row>
    <row r="151" spans="2:11" ht="15" customHeight="1">
      <c r="B151" s="238"/>
      <c r="C151" s="263" t="s">
        <v>763</v>
      </c>
      <c r="D151" s="218"/>
      <c r="E151" s="218"/>
      <c r="F151" s="264" t="s">
        <v>814</v>
      </c>
      <c r="G151" s="218"/>
      <c r="H151" s="263" t="s">
        <v>874</v>
      </c>
      <c r="I151" s="263" t="s">
        <v>816</v>
      </c>
      <c r="J151" s="263" t="s">
        <v>864</v>
      </c>
      <c r="K151" s="259"/>
    </row>
    <row r="152" spans="2:11" ht="15" customHeight="1">
      <c r="B152" s="238"/>
      <c r="C152" s="263" t="s">
        <v>819</v>
      </c>
      <c r="D152" s="218"/>
      <c r="E152" s="218"/>
      <c r="F152" s="264" t="s">
        <v>820</v>
      </c>
      <c r="G152" s="218"/>
      <c r="H152" s="263" t="s">
        <v>853</v>
      </c>
      <c r="I152" s="263" t="s">
        <v>816</v>
      </c>
      <c r="J152" s="263">
        <v>50</v>
      </c>
      <c r="K152" s="259"/>
    </row>
    <row r="153" spans="2:11" ht="15" customHeight="1">
      <c r="B153" s="238"/>
      <c r="C153" s="263" t="s">
        <v>822</v>
      </c>
      <c r="D153" s="218"/>
      <c r="E153" s="218"/>
      <c r="F153" s="264" t="s">
        <v>814</v>
      </c>
      <c r="G153" s="218"/>
      <c r="H153" s="263" t="s">
        <v>853</v>
      </c>
      <c r="I153" s="263" t="s">
        <v>824</v>
      </c>
      <c r="J153" s="263"/>
      <c r="K153" s="259"/>
    </row>
    <row r="154" spans="2:11" ht="15" customHeight="1">
      <c r="B154" s="238"/>
      <c r="C154" s="263" t="s">
        <v>833</v>
      </c>
      <c r="D154" s="218"/>
      <c r="E154" s="218"/>
      <c r="F154" s="264" t="s">
        <v>820</v>
      </c>
      <c r="G154" s="218"/>
      <c r="H154" s="263" t="s">
        <v>853</v>
      </c>
      <c r="I154" s="263" t="s">
        <v>816</v>
      </c>
      <c r="J154" s="263">
        <v>50</v>
      </c>
      <c r="K154" s="259"/>
    </row>
    <row r="155" spans="2:11" ht="15" customHeight="1">
      <c r="B155" s="238"/>
      <c r="C155" s="263" t="s">
        <v>841</v>
      </c>
      <c r="D155" s="218"/>
      <c r="E155" s="218"/>
      <c r="F155" s="264" t="s">
        <v>820</v>
      </c>
      <c r="G155" s="218"/>
      <c r="H155" s="263" t="s">
        <v>853</v>
      </c>
      <c r="I155" s="263" t="s">
        <v>816</v>
      </c>
      <c r="J155" s="263">
        <v>50</v>
      </c>
      <c r="K155" s="259"/>
    </row>
    <row r="156" spans="2:11" ht="15" customHeight="1">
      <c r="B156" s="238"/>
      <c r="C156" s="263" t="s">
        <v>839</v>
      </c>
      <c r="D156" s="218"/>
      <c r="E156" s="218"/>
      <c r="F156" s="264" t="s">
        <v>820</v>
      </c>
      <c r="G156" s="218"/>
      <c r="H156" s="263" t="s">
        <v>853</v>
      </c>
      <c r="I156" s="263" t="s">
        <v>816</v>
      </c>
      <c r="J156" s="263">
        <v>50</v>
      </c>
      <c r="K156" s="259"/>
    </row>
    <row r="157" spans="2:11" ht="15" customHeight="1">
      <c r="B157" s="238"/>
      <c r="C157" s="263" t="s">
        <v>90</v>
      </c>
      <c r="D157" s="218"/>
      <c r="E157" s="218"/>
      <c r="F157" s="264" t="s">
        <v>814</v>
      </c>
      <c r="G157" s="218"/>
      <c r="H157" s="263" t="s">
        <v>875</v>
      </c>
      <c r="I157" s="263" t="s">
        <v>816</v>
      </c>
      <c r="J157" s="263" t="s">
        <v>876</v>
      </c>
      <c r="K157" s="259"/>
    </row>
    <row r="158" spans="2:11" ht="15" customHeight="1">
      <c r="B158" s="238"/>
      <c r="C158" s="263" t="s">
        <v>877</v>
      </c>
      <c r="D158" s="218"/>
      <c r="E158" s="218"/>
      <c r="F158" s="264" t="s">
        <v>814</v>
      </c>
      <c r="G158" s="218"/>
      <c r="H158" s="263" t="s">
        <v>878</v>
      </c>
      <c r="I158" s="263" t="s">
        <v>848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26" t="s">
        <v>879</v>
      </c>
      <c r="D163" s="326"/>
      <c r="E163" s="326"/>
      <c r="F163" s="326"/>
      <c r="G163" s="326"/>
      <c r="H163" s="326"/>
      <c r="I163" s="326"/>
      <c r="J163" s="326"/>
      <c r="K163" s="210"/>
    </row>
    <row r="164" spans="2:11" ht="17.25" customHeight="1">
      <c r="B164" s="209"/>
      <c r="C164" s="230" t="s">
        <v>808</v>
      </c>
      <c r="D164" s="230"/>
      <c r="E164" s="230"/>
      <c r="F164" s="230" t="s">
        <v>809</v>
      </c>
      <c r="G164" s="267"/>
      <c r="H164" s="268" t="s">
        <v>112</v>
      </c>
      <c r="I164" s="268" t="s">
        <v>58</v>
      </c>
      <c r="J164" s="230" t="s">
        <v>810</v>
      </c>
      <c r="K164" s="210"/>
    </row>
    <row r="165" spans="2:11" ht="17.25" customHeight="1">
      <c r="B165" s="211"/>
      <c r="C165" s="232" t="s">
        <v>811</v>
      </c>
      <c r="D165" s="232"/>
      <c r="E165" s="232"/>
      <c r="F165" s="233" t="s">
        <v>812</v>
      </c>
      <c r="G165" s="269"/>
      <c r="H165" s="270"/>
      <c r="I165" s="270"/>
      <c r="J165" s="232" t="s">
        <v>813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817</v>
      </c>
      <c r="D167" s="218"/>
      <c r="E167" s="218"/>
      <c r="F167" s="237" t="s">
        <v>814</v>
      </c>
      <c r="G167" s="218"/>
      <c r="H167" s="218" t="s">
        <v>853</v>
      </c>
      <c r="I167" s="218" t="s">
        <v>816</v>
      </c>
      <c r="J167" s="218">
        <v>120</v>
      </c>
      <c r="K167" s="259"/>
    </row>
    <row r="168" spans="2:11" ht="15" customHeight="1">
      <c r="B168" s="238"/>
      <c r="C168" s="218" t="s">
        <v>862</v>
      </c>
      <c r="D168" s="218"/>
      <c r="E168" s="218"/>
      <c r="F168" s="237" t="s">
        <v>814</v>
      </c>
      <c r="G168" s="218"/>
      <c r="H168" s="218" t="s">
        <v>863</v>
      </c>
      <c r="I168" s="218" t="s">
        <v>816</v>
      </c>
      <c r="J168" s="218" t="s">
        <v>864</v>
      </c>
      <c r="K168" s="259"/>
    </row>
    <row r="169" spans="2:11" ht="15" customHeight="1">
      <c r="B169" s="238"/>
      <c r="C169" s="218" t="s">
        <v>763</v>
      </c>
      <c r="D169" s="218"/>
      <c r="E169" s="218"/>
      <c r="F169" s="237" t="s">
        <v>814</v>
      </c>
      <c r="G169" s="218"/>
      <c r="H169" s="218" t="s">
        <v>880</v>
      </c>
      <c r="I169" s="218" t="s">
        <v>816</v>
      </c>
      <c r="J169" s="218" t="s">
        <v>864</v>
      </c>
      <c r="K169" s="259"/>
    </row>
    <row r="170" spans="2:11" ht="15" customHeight="1">
      <c r="B170" s="238"/>
      <c r="C170" s="218" t="s">
        <v>819</v>
      </c>
      <c r="D170" s="218"/>
      <c r="E170" s="218"/>
      <c r="F170" s="237" t="s">
        <v>820</v>
      </c>
      <c r="G170" s="218"/>
      <c r="H170" s="218" t="s">
        <v>880</v>
      </c>
      <c r="I170" s="218" t="s">
        <v>816</v>
      </c>
      <c r="J170" s="218">
        <v>50</v>
      </c>
      <c r="K170" s="259"/>
    </row>
    <row r="171" spans="2:11" ht="15" customHeight="1">
      <c r="B171" s="238"/>
      <c r="C171" s="218" t="s">
        <v>822</v>
      </c>
      <c r="D171" s="218"/>
      <c r="E171" s="218"/>
      <c r="F171" s="237" t="s">
        <v>814</v>
      </c>
      <c r="G171" s="218"/>
      <c r="H171" s="218" t="s">
        <v>880</v>
      </c>
      <c r="I171" s="218" t="s">
        <v>824</v>
      </c>
      <c r="J171" s="218"/>
      <c r="K171" s="259"/>
    </row>
    <row r="172" spans="2:11" ht="15" customHeight="1">
      <c r="B172" s="238"/>
      <c r="C172" s="218" t="s">
        <v>833</v>
      </c>
      <c r="D172" s="218"/>
      <c r="E172" s="218"/>
      <c r="F172" s="237" t="s">
        <v>820</v>
      </c>
      <c r="G172" s="218"/>
      <c r="H172" s="218" t="s">
        <v>880</v>
      </c>
      <c r="I172" s="218" t="s">
        <v>816</v>
      </c>
      <c r="J172" s="218">
        <v>50</v>
      </c>
      <c r="K172" s="259"/>
    </row>
    <row r="173" spans="2:11" ht="15" customHeight="1">
      <c r="B173" s="238"/>
      <c r="C173" s="218" t="s">
        <v>841</v>
      </c>
      <c r="D173" s="218"/>
      <c r="E173" s="218"/>
      <c r="F173" s="237" t="s">
        <v>820</v>
      </c>
      <c r="G173" s="218"/>
      <c r="H173" s="218" t="s">
        <v>880</v>
      </c>
      <c r="I173" s="218" t="s">
        <v>816</v>
      </c>
      <c r="J173" s="218">
        <v>50</v>
      </c>
      <c r="K173" s="259"/>
    </row>
    <row r="174" spans="2:11" ht="15" customHeight="1">
      <c r="B174" s="238"/>
      <c r="C174" s="218" t="s">
        <v>839</v>
      </c>
      <c r="D174" s="218"/>
      <c r="E174" s="218"/>
      <c r="F174" s="237" t="s">
        <v>820</v>
      </c>
      <c r="G174" s="218"/>
      <c r="H174" s="218" t="s">
        <v>880</v>
      </c>
      <c r="I174" s="218" t="s">
        <v>816</v>
      </c>
      <c r="J174" s="218">
        <v>50</v>
      </c>
      <c r="K174" s="259"/>
    </row>
    <row r="175" spans="2:11" ht="15" customHeight="1">
      <c r="B175" s="238"/>
      <c r="C175" s="218" t="s">
        <v>111</v>
      </c>
      <c r="D175" s="218"/>
      <c r="E175" s="218"/>
      <c r="F175" s="237" t="s">
        <v>814</v>
      </c>
      <c r="G175" s="218"/>
      <c r="H175" s="218" t="s">
        <v>881</v>
      </c>
      <c r="I175" s="218" t="s">
        <v>882</v>
      </c>
      <c r="J175" s="218"/>
      <c r="K175" s="259"/>
    </row>
    <row r="176" spans="2:11" ht="15" customHeight="1">
      <c r="B176" s="238"/>
      <c r="C176" s="218" t="s">
        <v>58</v>
      </c>
      <c r="D176" s="218"/>
      <c r="E176" s="218"/>
      <c r="F176" s="237" t="s">
        <v>814</v>
      </c>
      <c r="G176" s="218"/>
      <c r="H176" s="218" t="s">
        <v>883</v>
      </c>
      <c r="I176" s="218" t="s">
        <v>884</v>
      </c>
      <c r="J176" s="218">
        <v>1</v>
      </c>
      <c r="K176" s="259"/>
    </row>
    <row r="177" spans="2:11" ht="15" customHeight="1">
      <c r="B177" s="238"/>
      <c r="C177" s="218" t="s">
        <v>54</v>
      </c>
      <c r="D177" s="218"/>
      <c r="E177" s="218"/>
      <c r="F177" s="237" t="s">
        <v>814</v>
      </c>
      <c r="G177" s="218"/>
      <c r="H177" s="218" t="s">
        <v>885</v>
      </c>
      <c r="I177" s="218" t="s">
        <v>816</v>
      </c>
      <c r="J177" s="218">
        <v>20</v>
      </c>
      <c r="K177" s="259"/>
    </row>
    <row r="178" spans="2:11" ht="15" customHeight="1">
      <c r="B178" s="238"/>
      <c r="C178" s="218" t="s">
        <v>112</v>
      </c>
      <c r="D178" s="218"/>
      <c r="E178" s="218"/>
      <c r="F178" s="237" t="s">
        <v>814</v>
      </c>
      <c r="G178" s="218"/>
      <c r="H178" s="218" t="s">
        <v>886</v>
      </c>
      <c r="I178" s="218" t="s">
        <v>816</v>
      </c>
      <c r="J178" s="218">
        <v>255</v>
      </c>
      <c r="K178" s="259"/>
    </row>
    <row r="179" spans="2:11" ht="15" customHeight="1">
      <c r="B179" s="238"/>
      <c r="C179" s="218" t="s">
        <v>113</v>
      </c>
      <c r="D179" s="218"/>
      <c r="E179" s="218"/>
      <c r="F179" s="237" t="s">
        <v>814</v>
      </c>
      <c r="G179" s="218"/>
      <c r="H179" s="218" t="s">
        <v>779</v>
      </c>
      <c r="I179" s="218" t="s">
        <v>816</v>
      </c>
      <c r="J179" s="218">
        <v>10</v>
      </c>
      <c r="K179" s="259"/>
    </row>
    <row r="180" spans="2:11" ht="15" customHeight="1">
      <c r="B180" s="238"/>
      <c r="C180" s="218" t="s">
        <v>114</v>
      </c>
      <c r="D180" s="218"/>
      <c r="E180" s="218"/>
      <c r="F180" s="237" t="s">
        <v>814</v>
      </c>
      <c r="G180" s="218"/>
      <c r="H180" s="218" t="s">
        <v>887</v>
      </c>
      <c r="I180" s="218" t="s">
        <v>848</v>
      </c>
      <c r="J180" s="218"/>
      <c r="K180" s="259"/>
    </row>
    <row r="181" spans="2:11" ht="15" customHeight="1">
      <c r="B181" s="238"/>
      <c r="C181" s="218" t="s">
        <v>888</v>
      </c>
      <c r="D181" s="218"/>
      <c r="E181" s="218"/>
      <c r="F181" s="237" t="s">
        <v>814</v>
      </c>
      <c r="G181" s="218"/>
      <c r="H181" s="218" t="s">
        <v>889</v>
      </c>
      <c r="I181" s="218" t="s">
        <v>848</v>
      </c>
      <c r="J181" s="218"/>
      <c r="K181" s="259"/>
    </row>
    <row r="182" spans="2:11" ht="15" customHeight="1">
      <c r="B182" s="238"/>
      <c r="C182" s="218" t="s">
        <v>877</v>
      </c>
      <c r="D182" s="218"/>
      <c r="E182" s="218"/>
      <c r="F182" s="237" t="s">
        <v>814</v>
      </c>
      <c r="G182" s="218"/>
      <c r="H182" s="218" t="s">
        <v>890</v>
      </c>
      <c r="I182" s="218" t="s">
        <v>848</v>
      </c>
      <c r="J182" s="218"/>
      <c r="K182" s="259"/>
    </row>
    <row r="183" spans="2:11" ht="15" customHeight="1">
      <c r="B183" s="238"/>
      <c r="C183" s="218" t="s">
        <v>116</v>
      </c>
      <c r="D183" s="218"/>
      <c r="E183" s="218"/>
      <c r="F183" s="237" t="s">
        <v>820</v>
      </c>
      <c r="G183" s="218"/>
      <c r="H183" s="218" t="s">
        <v>891</v>
      </c>
      <c r="I183" s="218" t="s">
        <v>816</v>
      </c>
      <c r="J183" s="218">
        <v>50</v>
      </c>
      <c r="K183" s="259"/>
    </row>
    <row r="184" spans="2:11" ht="15" customHeight="1">
      <c r="B184" s="238"/>
      <c r="C184" s="218" t="s">
        <v>892</v>
      </c>
      <c r="D184" s="218"/>
      <c r="E184" s="218"/>
      <c r="F184" s="237" t="s">
        <v>820</v>
      </c>
      <c r="G184" s="218"/>
      <c r="H184" s="218" t="s">
        <v>893</v>
      </c>
      <c r="I184" s="218" t="s">
        <v>894</v>
      </c>
      <c r="J184" s="218"/>
      <c r="K184" s="259"/>
    </row>
    <row r="185" spans="2:11" ht="15" customHeight="1">
      <c r="B185" s="238"/>
      <c r="C185" s="218" t="s">
        <v>895</v>
      </c>
      <c r="D185" s="218"/>
      <c r="E185" s="218"/>
      <c r="F185" s="237" t="s">
        <v>820</v>
      </c>
      <c r="G185" s="218"/>
      <c r="H185" s="218" t="s">
        <v>896</v>
      </c>
      <c r="I185" s="218" t="s">
        <v>894</v>
      </c>
      <c r="J185" s="218"/>
      <c r="K185" s="259"/>
    </row>
    <row r="186" spans="2:11" ht="15" customHeight="1">
      <c r="B186" s="238"/>
      <c r="C186" s="218" t="s">
        <v>897</v>
      </c>
      <c r="D186" s="218"/>
      <c r="E186" s="218"/>
      <c r="F186" s="237" t="s">
        <v>820</v>
      </c>
      <c r="G186" s="218"/>
      <c r="H186" s="218" t="s">
        <v>898</v>
      </c>
      <c r="I186" s="218" t="s">
        <v>894</v>
      </c>
      <c r="J186" s="218"/>
      <c r="K186" s="259"/>
    </row>
    <row r="187" spans="2:11" ht="15" customHeight="1">
      <c r="B187" s="238"/>
      <c r="C187" s="271" t="s">
        <v>899</v>
      </c>
      <c r="D187" s="218"/>
      <c r="E187" s="218"/>
      <c r="F187" s="237" t="s">
        <v>820</v>
      </c>
      <c r="G187" s="218"/>
      <c r="H187" s="218" t="s">
        <v>900</v>
      </c>
      <c r="I187" s="218" t="s">
        <v>901</v>
      </c>
      <c r="J187" s="272" t="s">
        <v>902</v>
      </c>
      <c r="K187" s="259"/>
    </row>
    <row r="188" spans="2:11" ht="15" customHeight="1">
      <c r="B188" s="238"/>
      <c r="C188" s="223" t="s">
        <v>43</v>
      </c>
      <c r="D188" s="218"/>
      <c r="E188" s="218"/>
      <c r="F188" s="237" t="s">
        <v>814</v>
      </c>
      <c r="G188" s="218"/>
      <c r="H188" s="214" t="s">
        <v>903</v>
      </c>
      <c r="I188" s="218" t="s">
        <v>904</v>
      </c>
      <c r="J188" s="218"/>
      <c r="K188" s="259"/>
    </row>
    <row r="189" spans="2:11" ht="15" customHeight="1">
      <c r="B189" s="238"/>
      <c r="C189" s="223" t="s">
        <v>905</v>
      </c>
      <c r="D189" s="218"/>
      <c r="E189" s="218"/>
      <c r="F189" s="237" t="s">
        <v>814</v>
      </c>
      <c r="G189" s="218"/>
      <c r="H189" s="218" t="s">
        <v>906</v>
      </c>
      <c r="I189" s="218" t="s">
        <v>848</v>
      </c>
      <c r="J189" s="218"/>
      <c r="K189" s="259"/>
    </row>
    <row r="190" spans="2:11" ht="15" customHeight="1">
      <c r="B190" s="238"/>
      <c r="C190" s="223" t="s">
        <v>907</v>
      </c>
      <c r="D190" s="218"/>
      <c r="E190" s="218"/>
      <c r="F190" s="237" t="s">
        <v>814</v>
      </c>
      <c r="G190" s="218"/>
      <c r="H190" s="218" t="s">
        <v>908</v>
      </c>
      <c r="I190" s="218" t="s">
        <v>848</v>
      </c>
      <c r="J190" s="218"/>
      <c r="K190" s="259"/>
    </row>
    <row r="191" spans="2:11" ht="15" customHeight="1">
      <c r="B191" s="238"/>
      <c r="C191" s="223" t="s">
        <v>909</v>
      </c>
      <c r="D191" s="218"/>
      <c r="E191" s="218"/>
      <c r="F191" s="237" t="s">
        <v>820</v>
      </c>
      <c r="G191" s="218"/>
      <c r="H191" s="218" t="s">
        <v>910</v>
      </c>
      <c r="I191" s="218" t="s">
        <v>848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1">
      <c r="B197" s="209"/>
      <c r="C197" s="326" t="s">
        <v>911</v>
      </c>
      <c r="D197" s="326"/>
      <c r="E197" s="326"/>
      <c r="F197" s="326"/>
      <c r="G197" s="326"/>
      <c r="H197" s="326"/>
      <c r="I197" s="326"/>
      <c r="J197" s="326"/>
      <c r="K197" s="210"/>
    </row>
    <row r="198" spans="2:11" ht="25.5" customHeight="1">
      <c r="B198" s="209"/>
      <c r="C198" s="274" t="s">
        <v>912</v>
      </c>
      <c r="D198" s="274"/>
      <c r="E198" s="274"/>
      <c r="F198" s="274" t="s">
        <v>913</v>
      </c>
      <c r="G198" s="275"/>
      <c r="H198" s="332" t="s">
        <v>914</v>
      </c>
      <c r="I198" s="332"/>
      <c r="J198" s="332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904</v>
      </c>
      <c r="D200" s="218"/>
      <c r="E200" s="218"/>
      <c r="F200" s="237" t="s">
        <v>44</v>
      </c>
      <c r="G200" s="218"/>
      <c r="H200" s="328" t="s">
        <v>915</v>
      </c>
      <c r="I200" s="328"/>
      <c r="J200" s="328"/>
      <c r="K200" s="259"/>
    </row>
    <row r="201" spans="2:11" ht="15" customHeight="1">
      <c r="B201" s="238"/>
      <c r="C201" s="244"/>
      <c r="D201" s="218"/>
      <c r="E201" s="218"/>
      <c r="F201" s="237" t="s">
        <v>45</v>
      </c>
      <c r="G201" s="218"/>
      <c r="H201" s="328" t="s">
        <v>916</v>
      </c>
      <c r="I201" s="328"/>
      <c r="J201" s="328"/>
      <c r="K201" s="259"/>
    </row>
    <row r="202" spans="2:11" ht="15" customHeight="1">
      <c r="B202" s="238"/>
      <c r="C202" s="244"/>
      <c r="D202" s="218"/>
      <c r="E202" s="218"/>
      <c r="F202" s="237" t="s">
        <v>48</v>
      </c>
      <c r="G202" s="218"/>
      <c r="H202" s="328" t="s">
        <v>917</v>
      </c>
      <c r="I202" s="328"/>
      <c r="J202" s="328"/>
      <c r="K202" s="259"/>
    </row>
    <row r="203" spans="2:11" ht="15" customHeight="1">
      <c r="B203" s="238"/>
      <c r="C203" s="218"/>
      <c r="D203" s="218"/>
      <c r="E203" s="218"/>
      <c r="F203" s="237" t="s">
        <v>46</v>
      </c>
      <c r="G203" s="218"/>
      <c r="H203" s="328" t="s">
        <v>918</v>
      </c>
      <c r="I203" s="328"/>
      <c r="J203" s="328"/>
      <c r="K203" s="259"/>
    </row>
    <row r="204" spans="2:11" ht="15" customHeight="1">
      <c r="B204" s="238"/>
      <c r="C204" s="218"/>
      <c r="D204" s="218"/>
      <c r="E204" s="218"/>
      <c r="F204" s="237" t="s">
        <v>47</v>
      </c>
      <c r="G204" s="218"/>
      <c r="H204" s="328" t="s">
        <v>919</v>
      </c>
      <c r="I204" s="328"/>
      <c r="J204" s="328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860</v>
      </c>
      <c r="D206" s="218"/>
      <c r="E206" s="218"/>
      <c r="F206" s="237" t="s">
        <v>79</v>
      </c>
      <c r="G206" s="218"/>
      <c r="H206" s="328" t="s">
        <v>920</v>
      </c>
      <c r="I206" s="328"/>
      <c r="J206" s="328"/>
      <c r="K206" s="259"/>
    </row>
    <row r="207" spans="2:11" ht="15" customHeight="1">
      <c r="B207" s="238"/>
      <c r="C207" s="244"/>
      <c r="D207" s="218"/>
      <c r="E207" s="218"/>
      <c r="F207" s="237" t="s">
        <v>757</v>
      </c>
      <c r="G207" s="218"/>
      <c r="H207" s="328" t="s">
        <v>758</v>
      </c>
      <c r="I207" s="328"/>
      <c r="J207" s="328"/>
      <c r="K207" s="259"/>
    </row>
    <row r="208" spans="2:11" ht="15" customHeight="1">
      <c r="B208" s="238"/>
      <c r="C208" s="218"/>
      <c r="D208" s="218"/>
      <c r="E208" s="218"/>
      <c r="F208" s="237" t="s">
        <v>755</v>
      </c>
      <c r="G208" s="218"/>
      <c r="H208" s="328" t="s">
        <v>921</v>
      </c>
      <c r="I208" s="328"/>
      <c r="J208" s="328"/>
      <c r="K208" s="259"/>
    </row>
    <row r="209" spans="2:11" ht="15" customHeight="1">
      <c r="B209" s="276"/>
      <c r="C209" s="244"/>
      <c r="D209" s="244"/>
      <c r="E209" s="244"/>
      <c r="F209" s="237" t="s">
        <v>759</v>
      </c>
      <c r="G209" s="223"/>
      <c r="H209" s="327" t="s">
        <v>760</v>
      </c>
      <c r="I209" s="327"/>
      <c r="J209" s="327"/>
      <c r="K209" s="277"/>
    </row>
    <row r="210" spans="2:11" ht="15" customHeight="1">
      <c r="B210" s="276"/>
      <c r="C210" s="244"/>
      <c r="D210" s="244"/>
      <c r="E210" s="244"/>
      <c r="F210" s="237" t="s">
        <v>761</v>
      </c>
      <c r="G210" s="223"/>
      <c r="H210" s="327" t="s">
        <v>922</v>
      </c>
      <c r="I210" s="327"/>
      <c r="J210" s="327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884</v>
      </c>
      <c r="D212" s="244"/>
      <c r="E212" s="244"/>
      <c r="F212" s="237">
        <v>1</v>
      </c>
      <c r="G212" s="223"/>
      <c r="H212" s="327" t="s">
        <v>923</v>
      </c>
      <c r="I212" s="327"/>
      <c r="J212" s="327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27" t="s">
        <v>924</v>
      </c>
      <c r="I213" s="327"/>
      <c r="J213" s="327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27" t="s">
        <v>925</v>
      </c>
      <c r="I214" s="327"/>
      <c r="J214" s="327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27" t="s">
        <v>926</v>
      </c>
      <c r="I215" s="327"/>
      <c r="J215" s="327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VPC2</vt:lpstr>
      <vt:lpstr>Pokyny pro vyplnění</vt:lpstr>
      <vt:lpstr>'01 - VPC2'!Názvy_tisku</vt:lpstr>
      <vt:lpstr>'Rekapitulace stavby'!Názvy_tisku</vt:lpstr>
      <vt:lpstr>'01 - VPC2'!Oblast_tisku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CILKY-NOTAS\Cecilie Janousova</dc:creator>
  <cp:lastModifiedBy>Jirka</cp:lastModifiedBy>
  <cp:lastPrinted>2018-03-12T10:22:51Z</cp:lastPrinted>
  <dcterms:created xsi:type="dcterms:W3CDTF">2017-06-22T09:05:22Z</dcterms:created>
  <dcterms:modified xsi:type="dcterms:W3CDTF">2018-03-12T10:24:17Z</dcterms:modified>
</cp:coreProperties>
</file>